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6\"/>
    </mc:Choice>
  </mc:AlternateContent>
  <bookViews>
    <workbookView xWindow="0" yWindow="77" windowWidth="15240" windowHeight="7937"/>
  </bookViews>
  <sheets>
    <sheet name="16-23 Skjema" sheetId="6" r:id="rId1"/>
    <sheet name="16-23 Løsning" sheetId="1" r:id="rId2"/>
  </sheets>
  <definedNames>
    <definedName name="_xlnm.Print_Area" localSheetId="1">'16-23 Løsning'!$B$5:$U$54</definedName>
    <definedName name="_xlnm.Print_Area" localSheetId="0">'16-23 Skjema'!#REF!</definedName>
  </definedNames>
  <calcPr calcId="152511"/>
</workbook>
</file>

<file path=xl/calcChain.xml><?xml version="1.0" encoding="utf-8"?>
<calcChain xmlns="http://schemas.openxmlformats.org/spreadsheetml/2006/main">
  <c r="F52" i="6" l="1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2" i="6"/>
  <c r="D21" i="6"/>
  <c r="F21" i="6" s="1"/>
  <c r="F20" i="6"/>
  <c r="F19" i="6"/>
  <c r="F18" i="6"/>
  <c r="F17" i="6"/>
  <c r="F16" i="6"/>
  <c r="F15" i="6"/>
  <c r="F14" i="6"/>
  <c r="F12" i="6"/>
  <c r="F11" i="6"/>
  <c r="F10" i="6"/>
  <c r="F9" i="6"/>
  <c r="D8" i="6"/>
  <c r="D23" i="6" s="1"/>
  <c r="F7" i="6"/>
  <c r="F8" i="6" l="1"/>
  <c r="F53" i="6" s="1"/>
  <c r="D53" i="6"/>
  <c r="F23" i="6"/>
  <c r="V49" i="1"/>
  <c r="I180" i="1"/>
  <c r="J180" i="1" s="1"/>
  <c r="H180" i="1"/>
  <c r="I169" i="1"/>
  <c r="H169" i="1"/>
  <c r="I130" i="1"/>
  <c r="H130" i="1"/>
  <c r="F114" i="1"/>
  <c r="D114" i="1"/>
  <c r="I81" i="1"/>
  <c r="H81" i="1"/>
  <c r="J169" i="1" l="1"/>
  <c r="J130" i="1"/>
  <c r="H114" i="1"/>
  <c r="J81" i="1"/>
  <c r="F69" i="1"/>
  <c r="E70" i="1" s="1"/>
  <c r="F70" i="1" s="1"/>
  <c r="E73" i="1" s="1"/>
  <c r="I164" i="1"/>
  <c r="H165" i="1"/>
  <c r="I165" i="1" s="1"/>
  <c r="F165" i="1"/>
  <c r="G165" i="1" s="1"/>
  <c r="F164" i="1"/>
  <c r="F50" i="1" l="1"/>
  <c r="F49" i="1"/>
  <c r="F48" i="1"/>
  <c r="F47" i="1"/>
  <c r="F46" i="1"/>
  <c r="F45" i="1"/>
  <c r="F44" i="1"/>
  <c r="F43" i="1"/>
  <c r="F41" i="1"/>
  <c r="F40" i="1"/>
  <c r="F38" i="1"/>
  <c r="F36" i="1"/>
  <c r="F32" i="1"/>
  <c r="F31" i="1"/>
  <c r="F30" i="1"/>
  <c r="F29" i="1"/>
  <c r="F28" i="1"/>
  <c r="F27" i="1"/>
  <c r="F18" i="1"/>
  <c r="F17" i="1"/>
  <c r="F16" i="1"/>
  <c r="F15" i="1"/>
  <c r="F10" i="1"/>
  <c r="F8" i="1"/>
  <c r="E126" i="1" l="1"/>
  <c r="F73" i="1"/>
  <c r="F75" i="1" s="1"/>
  <c r="D126" i="1"/>
  <c r="S44" i="1"/>
  <c r="T44" i="1" s="1"/>
  <c r="S47" i="1"/>
  <c r="T47" i="1" s="1"/>
  <c r="E94" i="1"/>
  <c r="E95" i="1" s="1"/>
  <c r="D219" i="1" s="1"/>
  <c r="E100" i="1" s="1"/>
  <c r="E101" i="1" s="1"/>
  <c r="Q37" i="1"/>
  <c r="Q38" i="1"/>
  <c r="G39" i="1"/>
  <c r="D89" i="1"/>
  <c r="E89" i="1"/>
  <c r="H89" i="1"/>
  <c r="H90" i="1" s="1"/>
  <c r="F90" i="1"/>
  <c r="G90" i="1"/>
  <c r="F91" i="1"/>
  <c r="G91" i="1"/>
  <c r="S46" i="1"/>
  <c r="T46" i="1" s="1"/>
  <c r="S48" i="1"/>
  <c r="T48" i="1" s="1"/>
  <c r="S49" i="1"/>
  <c r="T49" i="1" s="1"/>
  <c r="S50" i="1"/>
  <c r="T50" i="1" s="1"/>
  <c r="I177" i="1"/>
  <c r="H177" i="1"/>
  <c r="D9" i="1"/>
  <c r="F107" i="1"/>
  <c r="E108" i="1" s="1"/>
  <c r="F108" i="1" s="1"/>
  <c r="F109" i="1" s="1"/>
  <c r="D178" i="1"/>
  <c r="F178" i="1"/>
  <c r="C121" i="1"/>
  <c r="D119" i="1" s="1"/>
  <c r="E119" i="1" s="1"/>
  <c r="F119" i="1" s="1"/>
  <c r="G119" i="1" s="1"/>
  <c r="H119" i="1" s="1"/>
  <c r="I119" i="1" s="1"/>
  <c r="D124" i="1"/>
  <c r="E124" i="1" s="1"/>
  <c r="F124" i="1" s="1"/>
  <c r="G124" i="1" s="1"/>
  <c r="H124" i="1" s="1"/>
  <c r="I124" i="1" s="1"/>
  <c r="G181" i="1"/>
  <c r="I181" i="1" s="1"/>
  <c r="H181" i="1"/>
  <c r="I182" i="1"/>
  <c r="H182" i="1"/>
  <c r="I183" i="1"/>
  <c r="H183" i="1"/>
  <c r="S10" i="1"/>
  <c r="U10" i="1" s="1"/>
  <c r="S15" i="1"/>
  <c r="U15" i="1" s="1"/>
  <c r="O17" i="1"/>
  <c r="S18" i="1"/>
  <c r="U18" i="1" s="1"/>
  <c r="S29" i="1"/>
  <c r="U29" i="1" s="1"/>
  <c r="S31" i="1"/>
  <c r="U31" i="1" s="1"/>
  <c r="F7" i="1"/>
  <c r="F53" i="1"/>
  <c r="J155" i="1"/>
  <c r="J156" i="1"/>
  <c r="J157" i="1"/>
  <c r="H155" i="1"/>
  <c r="H156" i="1"/>
  <c r="H157" i="1"/>
  <c r="I155" i="1"/>
  <c r="I156" i="1"/>
  <c r="I157" i="1"/>
  <c r="D151" i="1"/>
  <c r="E151" i="1"/>
  <c r="I147" i="1"/>
  <c r="J147" i="1"/>
  <c r="I148" i="1"/>
  <c r="J148" i="1"/>
  <c r="M150" i="1"/>
  <c r="L147" i="1"/>
  <c r="L148" i="1"/>
  <c r="L149" i="1"/>
  <c r="I149" i="1"/>
  <c r="J149" i="1"/>
  <c r="D142" i="1"/>
  <c r="E142" i="1"/>
  <c r="I138" i="1"/>
  <c r="H138" i="1"/>
  <c r="I139" i="1"/>
  <c r="H139" i="1"/>
  <c r="H140" i="1"/>
  <c r="D210" i="1"/>
  <c r="D216" i="1" s="1"/>
  <c r="D222" i="1" s="1"/>
  <c r="D214" i="1"/>
  <c r="D86" i="1"/>
  <c r="E87" i="1"/>
  <c r="E99" i="1"/>
  <c r="S45" i="1"/>
  <c r="T45" i="1" s="1"/>
  <c r="S7" i="1"/>
  <c r="U7" i="1" s="1"/>
  <c r="G178" i="1" l="1"/>
  <c r="G114" i="1"/>
  <c r="F25" i="1"/>
  <c r="F51" i="1"/>
  <c r="F23" i="1"/>
  <c r="F13" i="1"/>
  <c r="F21" i="1"/>
  <c r="F12" i="1"/>
  <c r="F11" i="1"/>
  <c r="F34" i="1"/>
  <c r="F19" i="1"/>
  <c r="S19" i="1" s="1"/>
  <c r="U19" i="1" s="1"/>
  <c r="F37" i="1"/>
  <c r="S37" i="1" s="1"/>
  <c r="T37" i="1" s="1"/>
  <c r="S53" i="1"/>
  <c r="T53" i="1" s="1"/>
  <c r="F26" i="1"/>
  <c r="L54" i="1"/>
  <c r="H178" i="1"/>
  <c r="J177" i="1"/>
  <c r="F89" i="1"/>
  <c r="I89" i="1" s="1"/>
  <c r="F20" i="1"/>
  <c r="F33" i="1"/>
  <c r="F151" i="1"/>
  <c r="I158" i="1"/>
  <c r="J183" i="1"/>
  <c r="I141" i="1"/>
  <c r="F42" i="1"/>
  <c r="F39" i="1"/>
  <c r="F35" i="1"/>
  <c r="F52" i="1"/>
  <c r="F9" i="1"/>
  <c r="I54" i="1"/>
  <c r="K148" i="1"/>
  <c r="N148" i="1" s="1"/>
  <c r="J158" i="1"/>
  <c r="S38" i="1"/>
  <c r="T38" i="1" s="1"/>
  <c r="F126" i="1"/>
  <c r="I126" i="1" s="1"/>
  <c r="K126" i="1" s="1"/>
  <c r="G62" i="1"/>
  <c r="S16" i="1"/>
  <c r="U16" i="1" s="1"/>
  <c r="S43" i="1"/>
  <c r="T43" i="1" s="1"/>
  <c r="S17" i="1"/>
  <c r="U17" i="1" s="1"/>
  <c r="H141" i="1"/>
  <c r="F142" i="1"/>
  <c r="L150" i="1"/>
  <c r="J150" i="1"/>
  <c r="J182" i="1"/>
  <c r="J181" i="1"/>
  <c r="J138" i="1"/>
  <c r="K149" i="1"/>
  <c r="K147" i="1"/>
  <c r="N147" i="1" s="1"/>
  <c r="H158" i="1"/>
  <c r="Q54" i="1"/>
  <c r="E96" i="1"/>
  <c r="S32" i="1"/>
  <c r="U32" i="1" s="1"/>
  <c r="I150" i="1"/>
  <c r="S8" i="1"/>
  <c r="U8" i="1" s="1"/>
  <c r="I191" i="1"/>
  <c r="J139" i="1"/>
  <c r="G121" i="1"/>
  <c r="J119" i="1"/>
  <c r="I90" i="1"/>
  <c r="H91" i="1"/>
  <c r="I91" i="1" s="1"/>
  <c r="J124" i="1"/>
  <c r="G179" i="1" s="1"/>
  <c r="F179" i="1"/>
  <c r="E57" i="1" l="1"/>
  <c r="I57" i="1" s="1"/>
  <c r="E64" i="1" s="1"/>
  <c r="I64" i="1" s="1"/>
  <c r="G65" i="1" s="1"/>
  <c r="N150" i="1"/>
  <c r="S39" i="1"/>
  <c r="F60" i="1" s="1"/>
  <c r="S33" i="1"/>
  <c r="U33" i="1" s="1"/>
  <c r="J141" i="1"/>
  <c r="S20" i="1"/>
  <c r="U20" i="1" s="1"/>
  <c r="K150" i="1"/>
  <c r="K158" i="1"/>
  <c r="L158" i="1" s="1"/>
  <c r="S35" i="1"/>
  <c r="T35" i="1" s="1"/>
  <c r="S34" i="1"/>
  <c r="T34" i="1" s="1"/>
  <c r="S11" i="1"/>
  <c r="U11" i="1" s="1"/>
  <c r="I92" i="1"/>
  <c r="K106" i="1" s="1"/>
  <c r="K108" i="1" s="1"/>
  <c r="E114" i="1" s="1"/>
  <c r="I114" i="1" s="1"/>
  <c r="J114" i="1" s="1"/>
  <c r="S13" i="1"/>
  <c r="U13" i="1" s="1"/>
  <c r="I195" i="1"/>
  <c r="F122" i="1"/>
  <c r="H122" i="1"/>
  <c r="H121" i="1" s="1"/>
  <c r="I121" i="1" s="1"/>
  <c r="S12" i="1"/>
  <c r="U12" i="1" s="1"/>
  <c r="S25" i="1"/>
  <c r="U25" i="1" s="1"/>
  <c r="S23" i="1"/>
  <c r="U23" i="1" s="1"/>
  <c r="K119" i="1"/>
  <c r="L119" i="1" s="1"/>
  <c r="M119" i="1" s="1"/>
  <c r="E179" i="1"/>
  <c r="I179" i="1" s="1"/>
  <c r="H28" i="1" l="1"/>
  <c r="S28" i="1" s="1"/>
  <c r="U28" i="1" s="1"/>
  <c r="E58" i="1"/>
  <c r="I58" i="1" s="1"/>
  <c r="G40" i="1" s="1"/>
  <c r="S40" i="1" s="1"/>
  <c r="T40" i="1" s="1"/>
  <c r="T39" i="1"/>
  <c r="D179" i="1"/>
  <c r="H179" i="1" s="1"/>
  <c r="J121" i="1"/>
  <c r="K121" i="1" s="1"/>
  <c r="L121" i="1" s="1"/>
  <c r="M121" i="1" s="1"/>
  <c r="D218" i="1"/>
  <c r="D220" i="1" s="1"/>
  <c r="K9" i="1"/>
  <c r="K42" i="1"/>
  <c r="S42" i="1" s="1"/>
  <c r="T42" i="1" s="1"/>
  <c r="G60" i="1" l="1"/>
  <c r="I60" i="1" s="1"/>
  <c r="F61" i="1" s="1"/>
  <c r="I61" i="1" s="1"/>
  <c r="F62" i="1" s="1"/>
  <c r="I62" i="1" s="1"/>
  <c r="H41" i="1" s="1"/>
  <c r="S41" i="1" s="1"/>
  <c r="T41" i="1" s="1"/>
  <c r="G30" i="1"/>
  <c r="S9" i="1"/>
  <c r="K54" i="1"/>
  <c r="J179" i="1"/>
  <c r="H184" i="1"/>
  <c r="H185" i="1" s="1"/>
  <c r="D22" i="1" s="1"/>
  <c r="F22" i="1" s="1"/>
  <c r="D226" i="1"/>
  <c r="D227" i="1" s="1"/>
  <c r="D229" i="1" s="1"/>
  <c r="F65" i="1" l="1"/>
  <c r="I65" i="1" s="1"/>
  <c r="H27" i="1" s="1"/>
  <c r="S27" i="1" s="1"/>
  <c r="U27" i="1" s="1"/>
  <c r="S30" i="1"/>
  <c r="U30" i="1" s="1"/>
  <c r="G54" i="1"/>
  <c r="D24" i="1"/>
  <c r="I189" i="1"/>
  <c r="U9" i="1"/>
  <c r="H54" i="1" l="1"/>
  <c r="D54" i="1"/>
  <c r="F24" i="1"/>
  <c r="E178" i="1"/>
  <c r="I178" i="1" s="1"/>
  <c r="J189" i="1"/>
  <c r="F54" i="1" l="1"/>
  <c r="I184" i="1"/>
  <c r="I185" i="1" s="1"/>
  <c r="J178" i="1"/>
  <c r="J184" i="1" s="1"/>
  <c r="S24" i="1"/>
  <c r="U24" i="1" s="1"/>
  <c r="I190" i="1" l="1"/>
  <c r="I192" i="1" s="1"/>
  <c r="J185" i="1"/>
  <c r="I196" i="1" s="1"/>
  <c r="G194" i="1" l="1"/>
  <c r="I194" i="1" s="1"/>
  <c r="R22" i="1" l="1"/>
  <c r="S22" i="1" s="1"/>
  <c r="U22" i="1" s="1"/>
  <c r="I197" i="1"/>
  <c r="J197" i="1" s="1"/>
  <c r="J198" i="1" s="1"/>
  <c r="R26" i="1"/>
  <c r="S26" i="1" s="1"/>
  <c r="U26" i="1" s="1"/>
  <c r="R51" i="1"/>
  <c r="S51" i="1" s="1"/>
  <c r="T51" i="1" s="1"/>
  <c r="R52" i="1" l="1"/>
  <c r="R21" i="1" s="1"/>
  <c r="M54" i="1" s="1"/>
  <c r="S52" i="1" l="1"/>
  <c r="T52" i="1" s="1"/>
  <c r="T54" i="1" s="1"/>
  <c r="S21" i="1"/>
  <c r="R54" i="1"/>
  <c r="U21" i="1" l="1"/>
  <c r="S54" i="1"/>
  <c r="U54" i="1" l="1"/>
  <c r="P54" i="1"/>
</calcChain>
</file>

<file path=xl/sharedStrings.xml><?xml version="1.0" encoding="utf-8"?>
<sst xmlns="http://schemas.openxmlformats.org/spreadsheetml/2006/main" count="364" uniqueCount="193">
  <si>
    <t>IB</t>
  </si>
  <si>
    <t>Resultat</t>
  </si>
  <si>
    <t>Balanse</t>
  </si>
  <si>
    <t>balanse</t>
  </si>
  <si>
    <t>Produksjonsutstyr</t>
  </si>
  <si>
    <t>Lagerbygg</t>
  </si>
  <si>
    <t>Aktivert FoU</t>
  </si>
  <si>
    <t>Kundefordringer</t>
  </si>
  <si>
    <t>Bank</t>
  </si>
  <si>
    <t>Langsiktig gjeld</t>
  </si>
  <si>
    <t>Aksjekapital</t>
  </si>
  <si>
    <t>Annen egenkapital</t>
  </si>
  <si>
    <t>Leverandørgjeld</t>
  </si>
  <si>
    <t>Avs. betalbar skatt</t>
  </si>
  <si>
    <t>Driftsinntekter</t>
  </si>
  <si>
    <t>Salg anlegg</t>
  </si>
  <si>
    <t>Driftskostnader</t>
  </si>
  <si>
    <t>Lønnskostnader</t>
  </si>
  <si>
    <t>Avskrivninger</t>
  </si>
  <si>
    <t>Betalbar skatt</t>
  </si>
  <si>
    <t>Avsatt til annen EK</t>
  </si>
  <si>
    <t>Årsresultat</t>
  </si>
  <si>
    <t>Sum</t>
  </si>
  <si>
    <t>år</t>
  </si>
  <si>
    <t>Type driftsmiddel:</t>
  </si>
  <si>
    <t>Avskrivningssats</t>
  </si>
  <si>
    <t>Antall år i eie ved avgang</t>
  </si>
  <si>
    <t>Avskrivning 1. driftsår ved tilgang</t>
  </si>
  <si>
    <t>Avskrivning ved avgang</t>
  </si>
  <si>
    <t>AKKUMULERT KOST</t>
  </si>
  <si>
    <t>Tilgang</t>
  </si>
  <si>
    <t>Avgang</t>
  </si>
  <si>
    <t>UB</t>
  </si>
  <si>
    <t>AKKUMULERT AVSKRIVNING</t>
  </si>
  <si>
    <t>NEDSKRIVNINGER</t>
  </si>
  <si>
    <t>Reversering av nedskrivning</t>
  </si>
  <si>
    <t>REGNSKAPSMESSIG VERDI</t>
  </si>
  <si>
    <t>Økonomisk levetid</t>
  </si>
  <si>
    <t>Avskrivningplan: Lineæravskrivning med</t>
  </si>
  <si>
    <t>årlig</t>
  </si>
  <si>
    <t>ÅRETS AVSKRIVNING:</t>
  </si>
  <si>
    <t>Eie 1.1.</t>
  </si>
  <si>
    <t>Solgt</t>
  </si>
  <si>
    <t>Beløp</t>
  </si>
  <si>
    <t>Andel av år</t>
  </si>
  <si>
    <t>%</t>
  </si>
  <si>
    <t xml:space="preserve"> 1/1 år:</t>
  </si>
  <si>
    <t>Anskaffet</t>
  </si>
  <si>
    <t>Bokført verdi solgt driftsmiddel:</t>
  </si>
  <si>
    <t>Anskaffelseskost:</t>
  </si>
  <si>
    <t>Salgsoppgjør:</t>
  </si>
  <si>
    <t>Salgspris</t>
  </si>
  <si>
    <t>Bokført verdi avgang</t>
  </si>
  <si>
    <t>RESULTAT SALG</t>
  </si>
  <si>
    <t>Råvarelager</t>
  </si>
  <si>
    <t>Ferdige varer</t>
  </si>
  <si>
    <t>Vareforbruk råvarer</t>
  </si>
  <si>
    <t>Endring VIA/FV</t>
  </si>
  <si>
    <t>Kassekreditt</t>
  </si>
  <si>
    <t>Verdijustering aksjer</t>
  </si>
  <si>
    <t>Konto</t>
  </si>
  <si>
    <t>Rentekostnader</t>
  </si>
  <si>
    <t>Div. kortsiktig gjeld</t>
  </si>
  <si>
    <t>Renteinntekter</t>
  </si>
  <si>
    <t>Salgssum</t>
  </si>
  <si>
    <t>Korrigering skatt</t>
  </si>
  <si>
    <t>Aksjer datterselskap</t>
  </si>
  <si>
    <t xml:space="preserve"> </t>
  </si>
  <si>
    <t>Uopptjent inntekt</t>
  </si>
  <si>
    <t>Ansk.k</t>
  </si>
  <si>
    <t>Avskrivning</t>
  </si>
  <si>
    <t>Reversering nedskrivning</t>
  </si>
  <si>
    <t>Aksjer børsnoterte</t>
  </si>
  <si>
    <t>Aksjer laveste verdis prinsipp</t>
  </si>
  <si>
    <t>Aksjer porteføljeprinsippet</t>
  </si>
  <si>
    <t xml:space="preserve">Utsatt skatt </t>
  </si>
  <si>
    <t>Regnskapsmessig</t>
  </si>
  <si>
    <t>Skattemessig</t>
  </si>
  <si>
    <t>Midlertidig forskjell</t>
  </si>
  <si>
    <t>Endring</t>
  </si>
  <si>
    <t>Råvarer</t>
  </si>
  <si>
    <t>Sum midlertidige forskjeller</t>
  </si>
  <si>
    <t>Utsatt skatt</t>
  </si>
  <si>
    <t>Erstatningsansvar</t>
  </si>
  <si>
    <t>Skattemessig verdi 1.1.</t>
  </si>
  <si>
    <t>Kjøpte</t>
  </si>
  <si>
    <t>Saldogrunnlag 31.12.</t>
  </si>
  <si>
    <t>Saldoavskrivning</t>
  </si>
  <si>
    <t>Saldoverdi 31.12.</t>
  </si>
  <si>
    <t>Skattemessig verdi:</t>
  </si>
  <si>
    <t>Produksjonsutstyr:</t>
  </si>
  <si>
    <t>Selskap</t>
  </si>
  <si>
    <t>Antall</t>
  </si>
  <si>
    <t>Kurs 1.1.</t>
  </si>
  <si>
    <t>Salgskurs</t>
  </si>
  <si>
    <t>Kurs 31.12.</t>
  </si>
  <si>
    <t>Verdi 1.1.</t>
  </si>
  <si>
    <t>Verdi 31.12.</t>
  </si>
  <si>
    <t>Verdiendr.</t>
  </si>
  <si>
    <t>A</t>
  </si>
  <si>
    <t>B</t>
  </si>
  <si>
    <t>C</t>
  </si>
  <si>
    <t>Salgsverdi</t>
  </si>
  <si>
    <t>Verdi</t>
  </si>
  <si>
    <t>Kurs-</t>
  </si>
  <si>
    <t>Kurs anskaff.</t>
  </si>
  <si>
    <t>anskaffelse</t>
  </si>
  <si>
    <t>verdi 1.1.</t>
  </si>
  <si>
    <t>verdi 31.12.</t>
  </si>
  <si>
    <t>D</t>
  </si>
  <si>
    <t>E</t>
  </si>
  <si>
    <t>F</t>
  </si>
  <si>
    <t>Salgsverdi:</t>
  </si>
  <si>
    <t>Verdi-</t>
  </si>
  <si>
    <t>endring</t>
  </si>
  <si>
    <t>G</t>
  </si>
  <si>
    <t>H</t>
  </si>
  <si>
    <t>I</t>
  </si>
  <si>
    <t>Børsnoterte aksjer</t>
  </si>
  <si>
    <t>Laveste verdis prinsipp</t>
  </si>
  <si>
    <t>Porteføljeprinsippet</t>
  </si>
  <si>
    <t>Ferdigvarer</t>
  </si>
  <si>
    <t>Skattekostnad</t>
  </si>
  <si>
    <t>Endring utsatt skatt</t>
  </si>
  <si>
    <t>Forskudd lønn</t>
  </si>
  <si>
    <t>Arbeidsgiveravgift</t>
  </si>
  <si>
    <t>Skyldig arbeidsgiveravgift</t>
  </si>
  <si>
    <t>Påløpt arbeidsgiveravgift</t>
  </si>
  <si>
    <t>Skyldig lønn</t>
  </si>
  <si>
    <t>Manglende avsetning</t>
  </si>
  <si>
    <t>Avsetninger</t>
  </si>
  <si>
    <t>Grunnlag arbeidsgiveravgift</t>
  </si>
  <si>
    <t>Kostnad    -   "   -</t>
  </si>
  <si>
    <t>For lite avsatt 6. termin:</t>
  </si>
  <si>
    <t>Endring midlertidige forskjeller</t>
  </si>
  <si>
    <t>Skattemessig resultat</t>
  </si>
  <si>
    <t>Permanente forskjeller</t>
  </si>
  <si>
    <t>Opplys-</t>
  </si>
  <si>
    <t>ning</t>
  </si>
  <si>
    <t>(Aksjer)</t>
  </si>
  <si>
    <t>Salg §5-8 aksjer</t>
  </si>
  <si>
    <t>Salg laveste verdi aksjer</t>
  </si>
  <si>
    <t>Feriepenger</t>
  </si>
  <si>
    <t>Skyldig feriepenger</t>
  </si>
  <si>
    <t>Vinning salg anlegg</t>
  </si>
  <si>
    <t>Tap salg anlegg</t>
  </si>
  <si>
    <t>Eller: IB</t>
  </si>
  <si>
    <t>Sum avsetning feriepenger:</t>
  </si>
  <si>
    <t>Arbeidsgiveravgift av feriepenger:</t>
  </si>
  <si>
    <t>Opptjent:</t>
  </si>
  <si>
    <t>Fakturert</t>
  </si>
  <si>
    <t>Uopptjent</t>
  </si>
  <si>
    <t>20x1</t>
  </si>
  <si>
    <t>20x2</t>
  </si>
  <si>
    <t>20x3</t>
  </si>
  <si>
    <t>20x4</t>
  </si>
  <si>
    <t>20x5</t>
  </si>
  <si>
    <t>20x6</t>
  </si>
  <si>
    <t>20x7</t>
  </si>
  <si>
    <t>20x8</t>
  </si>
  <si>
    <t>20x9</t>
  </si>
  <si>
    <t>SKATTEMESIG VERDI</t>
  </si>
  <si>
    <t>31.12.</t>
  </si>
  <si>
    <t>Kursverdi</t>
  </si>
  <si>
    <t>1.1.</t>
  </si>
  <si>
    <t>Bokført</t>
  </si>
  <si>
    <t>transaksj.</t>
  </si>
  <si>
    <t>Resultatberegning</t>
  </si>
  <si>
    <t>Det må avsettes fullt ut for erstatningskravet, 160. Dette er kun en RM avsetning, den godkjennes ikke SM.</t>
  </si>
  <si>
    <t>Råvarerlager: UB verdien ser bort fra prisøkningen, både RM og SM. Sette lik 200.</t>
  </si>
  <si>
    <t>Ferdigvarelageret:</t>
  </si>
  <si>
    <t>FERDIG TILVIRKEDE VARER</t>
  </si>
  <si>
    <t>Nedskr.</t>
  </si>
  <si>
    <t>% SM</t>
  </si>
  <si>
    <t>SM verdi</t>
  </si>
  <si>
    <t>Tilv.kost</t>
  </si>
  <si>
    <t>Utført arbeid i år:</t>
  </si>
  <si>
    <t>Opptjent fortjeneste i år:</t>
  </si>
  <si>
    <t>Opptjent, ikke fakturert</t>
  </si>
  <si>
    <t>Oppgjørsposteringer</t>
  </si>
  <si>
    <t>Forel. saldo-</t>
  </si>
  <si>
    <t>nr</t>
  </si>
  <si>
    <t>Resultat før skattekostnad</t>
  </si>
  <si>
    <t>Oppgave 16-23 Skjema</t>
  </si>
  <si>
    <t>Oppgave 16-23 Løsning</t>
  </si>
  <si>
    <t>UB-verdi produksjonsutstyr</t>
  </si>
  <si>
    <t>Kjøp</t>
  </si>
  <si>
    <t xml:space="preserve"> - Avskrivninger</t>
  </si>
  <si>
    <t xml:space="preserve"> - Bokført verdi solgt</t>
  </si>
  <si>
    <t>Anleggsaksjer som noteres på børs må nedskrives, selv om man forventer at dette er midlertidig.</t>
  </si>
  <si>
    <t>Kun permanent forskjell</t>
  </si>
  <si>
    <t>End.</t>
  </si>
  <si>
    <t>saldobak.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</si>
</sst>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0.0"/>
    <numFmt numFmtId="165" formatCode="#,##0.0"/>
    <numFmt numFmtId="166" formatCode="#,##0.000"/>
  </numFmts>
  <fonts count="10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u/>
      <sz val="10"/>
      <name val="Trebuchet MS"/>
      <family val="2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67">
    <xf numFmtId="0" fontId="0" fillId="0" borderId="0" xfId="0"/>
    <xf numFmtId="0" fontId="3" fillId="0" borderId="3" xfId="0" applyFont="1" applyBorder="1"/>
    <xf numFmtId="0" fontId="3" fillId="0" borderId="3" xfId="0" applyFont="1" applyFill="1" applyBorder="1"/>
    <xf numFmtId="0" fontId="3" fillId="0" borderId="3" xfId="0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0" xfId="0" applyFont="1"/>
    <xf numFmtId="0" fontId="3" fillId="4" borderId="0" xfId="0" applyFont="1" applyFill="1"/>
    <xf numFmtId="0" fontId="3" fillId="4" borderId="0" xfId="0" applyFont="1" applyFill="1" applyBorder="1"/>
    <xf numFmtId="165" fontId="3" fillId="0" borderId="0" xfId="0" applyNumberFormat="1" applyFont="1" applyBorder="1"/>
    <xf numFmtId="9" fontId="3" fillId="4" borderId="0" xfId="4" applyFont="1" applyFill="1"/>
    <xf numFmtId="165" fontId="3" fillId="0" borderId="0" xfId="0" applyNumberFormat="1" applyFont="1"/>
    <xf numFmtId="9" fontId="3" fillId="0" borderId="0" xfId="4" applyFont="1"/>
    <xf numFmtId="1" fontId="4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right"/>
    </xf>
    <xf numFmtId="1" fontId="3" fillId="0" borderId="2" xfId="0" applyNumberFormat="1" applyFont="1" applyBorder="1" applyAlignment="1">
      <alignment horizontal="right"/>
    </xf>
    <xf numFmtId="3" fontId="3" fillId="0" borderId="1" xfId="0" applyNumberFormat="1" applyFont="1" applyBorder="1"/>
    <xf numFmtId="3" fontId="3" fillId="0" borderId="2" xfId="0" applyNumberFormat="1" applyFont="1" applyBorder="1"/>
    <xf numFmtId="165" fontId="3" fillId="0" borderId="1" xfId="0" applyNumberFormat="1" applyFont="1" applyBorder="1"/>
    <xf numFmtId="165" fontId="3" fillId="0" borderId="2" xfId="0" applyNumberFormat="1" applyFont="1" applyBorder="1"/>
    <xf numFmtId="1" fontId="5" fillId="0" borderId="0" xfId="0" applyNumberFormat="1" applyFont="1" applyAlignment="1">
      <alignment horizontal="center"/>
    </xf>
    <xf numFmtId="0" fontId="3" fillId="0" borderId="0" xfId="2" applyFont="1" applyBorder="1"/>
    <xf numFmtId="0" fontId="3" fillId="0" borderId="0" xfId="0" applyFont="1" applyBorder="1"/>
    <xf numFmtId="3" fontId="3" fillId="0" borderId="0" xfId="2" applyNumberFormat="1" applyFont="1" applyBorder="1"/>
    <xf numFmtId="4" fontId="3" fillId="0" borderId="0" xfId="4" applyNumberFormat="1" applyFont="1" applyBorder="1"/>
    <xf numFmtId="165" fontId="3" fillId="0" borderId="0" xfId="4" applyNumberFormat="1" applyFont="1" applyBorder="1"/>
    <xf numFmtId="165" fontId="3" fillId="0" borderId="0" xfId="1" applyNumberFormat="1" applyFont="1" applyBorder="1"/>
    <xf numFmtId="165" fontId="3" fillId="0" borderId="0" xfId="2" applyNumberFormat="1" applyFont="1" applyBorder="1"/>
    <xf numFmtId="3" fontId="3" fillId="0" borderId="0" xfId="0" applyNumberFormat="1" applyFont="1" applyBorder="1"/>
    <xf numFmtId="3" fontId="3" fillId="0" borderId="0" xfId="0" applyNumberFormat="1" applyFont="1"/>
    <xf numFmtId="164" fontId="3" fillId="0" borderId="0" xfId="0" applyNumberFormat="1" applyFont="1"/>
    <xf numFmtId="166" fontId="3" fillId="0" borderId="0" xfId="0" applyNumberFormat="1" applyFont="1" applyBorder="1"/>
    <xf numFmtId="0" fontId="3" fillId="0" borderId="0" xfId="0" applyFont="1" applyFill="1" applyBorder="1"/>
    <xf numFmtId="3" fontId="3" fillId="0" borderId="3" xfId="0" applyNumberFormat="1" applyFont="1" applyBorder="1"/>
    <xf numFmtId="0" fontId="5" fillId="0" borderId="0" xfId="0" applyNumberFormat="1" applyFont="1"/>
    <xf numFmtId="0" fontId="3" fillId="0" borderId="0" xfId="0" applyNumberFormat="1" applyFont="1" applyBorder="1"/>
    <xf numFmtId="2" fontId="3" fillId="0" borderId="0" xfId="0" applyNumberFormat="1" applyFont="1" applyBorder="1"/>
    <xf numFmtId="9" fontId="3" fillId="0" borderId="0" xfId="0" applyNumberFormat="1" applyFont="1"/>
    <xf numFmtId="3" fontId="3" fillId="0" borderId="3" xfId="0" applyNumberFormat="1" applyFont="1" applyBorder="1" applyAlignment="1">
      <alignment horizontal="right"/>
    </xf>
    <xf numFmtId="9" fontId="3" fillId="0" borderId="0" xfId="0" applyNumberFormat="1" applyFont="1" applyBorder="1"/>
    <xf numFmtId="3" fontId="6" fillId="0" borderId="0" xfId="0" applyNumberFormat="1" applyFont="1"/>
    <xf numFmtId="0" fontId="6" fillId="0" borderId="0" xfId="0" applyFont="1"/>
    <xf numFmtId="1" fontId="3" fillId="0" borderId="0" xfId="0" applyNumberFormat="1" applyFont="1" applyBorder="1"/>
    <xf numFmtId="0" fontId="3" fillId="0" borderId="4" xfId="0" applyNumberFormat="1" applyFont="1" applyBorder="1"/>
    <xf numFmtId="1" fontId="3" fillId="0" borderId="0" xfId="0" applyNumberFormat="1" applyFont="1"/>
    <xf numFmtId="2" fontId="3" fillId="0" borderId="0" xfId="0" applyNumberFormat="1" applyFont="1"/>
    <xf numFmtId="0" fontId="3" fillId="0" borderId="3" xfId="0" applyNumberFormat="1" applyFont="1" applyBorder="1"/>
    <xf numFmtId="1" fontId="3" fillId="0" borderId="3" xfId="0" applyNumberFormat="1" applyFont="1" applyBorder="1"/>
    <xf numFmtId="3" fontId="3" fillId="0" borderId="5" xfId="0" applyNumberFormat="1" applyFont="1" applyBorder="1"/>
    <xf numFmtId="3" fontId="3" fillId="0" borderId="6" xfId="0" applyNumberFormat="1" applyFont="1" applyBorder="1"/>
    <xf numFmtId="3" fontId="3" fillId="0" borderId="0" xfId="0" applyNumberFormat="1" applyFont="1" applyFill="1" applyBorder="1"/>
    <xf numFmtId="0" fontId="3" fillId="0" borderId="3" xfId="0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3" fillId="0" borderId="0" xfId="0" applyFont="1" applyFill="1"/>
    <xf numFmtId="0" fontId="3" fillId="0" borderId="8" xfId="0" applyFont="1" applyFill="1" applyBorder="1"/>
    <xf numFmtId="1" fontId="3" fillId="0" borderId="3" xfId="0" applyNumberFormat="1" applyFont="1" applyFill="1" applyBorder="1"/>
    <xf numFmtId="1" fontId="3" fillId="0" borderId="0" xfId="0" applyNumberFormat="1" applyFont="1" applyFill="1"/>
    <xf numFmtId="1" fontId="3" fillId="0" borderId="9" xfId="0" applyNumberFormat="1" applyFont="1" applyFill="1" applyBorder="1"/>
    <xf numFmtId="0" fontId="3" fillId="0" borderId="0" xfId="0" applyFont="1" applyFill="1" applyAlignment="1">
      <alignment horizontal="left"/>
    </xf>
    <xf numFmtId="164" fontId="3" fillId="0" borderId="0" xfId="0" applyNumberFormat="1" applyFont="1" applyFill="1"/>
    <xf numFmtId="2" fontId="3" fillId="0" borderId="0" xfId="0" applyNumberFormat="1" applyFont="1" applyFill="1"/>
    <xf numFmtId="164" fontId="3" fillId="0" borderId="4" xfId="0" applyNumberFormat="1" applyFont="1" applyBorder="1"/>
    <xf numFmtId="0" fontId="3" fillId="0" borderId="4" xfId="0" applyFont="1" applyBorder="1"/>
    <xf numFmtId="0" fontId="3" fillId="0" borderId="1" xfId="0" applyFont="1" applyBorder="1"/>
    <xf numFmtId="3" fontId="3" fillId="0" borderId="10" xfId="0" applyNumberFormat="1" applyFont="1" applyBorder="1"/>
    <xf numFmtId="0" fontId="3" fillId="0" borderId="10" xfId="0" applyFont="1" applyBorder="1"/>
    <xf numFmtId="0" fontId="3" fillId="0" borderId="2" xfId="0" applyFont="1" applyBorder="1"/>
    <xf numFmtId="3" fontId="3" fillId="0" borderId="15" xfId="0" applyNumberFormat="1" applyFont="1" applyBorder="1"/>
    <xf numFmtId="0" fontId="3" fillId="0" borderId="12" xfId="0" applyFont="1" applyBorder="1"/>
    <xf numFmtId="0" fontId="3" fillId="0" borderId="11" xfId="0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0" fontId="3" fillId="0" borderId="11" xfId="0" applyFont="1" applyBorder="1"/>
    <xf numFmtId="3" fontId="3" fillId="0" borderId="1" xfId="0" applyNumberFormat="1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 applyAlignment="1">
      <alignment horizontal="right"/>
    </xf>
    <xf numFmtId="0" fontId="3" fillId="0" borderId="16" xfId="0" applyFont="1" applyBorder="1"/>
    <xf numFmtId="0" fontId="3" fillId="0" borderId="17" xfId="0" applyFont="1" applyBorder="1"/>
    <xf numFmtId="3" fontId="3" fillId="0" borderId="0" xfId="3" applyNumberFormat="1" applyFont="1"/>
    <xf numFmtId="9" fontId="3" fillId="0" borderId="0" xfId="3" applyNumberFormat="1" applyFont="1"/>
    <xf numFmtId="0" fontId="3" fillId="0" borderId="0" xfId="3" applyFont="1"/>
    <xf numFmtId="1" fontId="3" fillId="0" borderId="10" xfId="3" quotePrefix="1" applyNumberFormat="1" applyFont="1" applyBorder="1" applyAlignment="1">
      <alignment horizontal="center"/>
    </xf>
    <xf numFmtId="3" fontId="3" fillId="0" borderId="10" xfId="3" applyNumberFormat="1" applyFont="1" applyBorder="1"/>
    <xf numFmtId="165" fontId="3" fillId="0" borderId="16" xfId="3" applyNumberFormat="1" applyFont="1" applyFill="1" applyBorder="1"/>
    <xf numFmtId="165" fontId="3" fillId="0" borderId="13" xfId="3" applyNumberFormat="1" applyFont="1" applyFill="1" applyBorder="1"/>
    <xf numFmtId="165" fontId="3" fillId="0" borderId="0" xfId="3" applyNumberFormat="1" applyFont="1" applyFill="1" applyBorder="1"/>
    <xf numFmtId="165" fontId="3" fillId="0" borderId="0" xfId="3" applyNumberFormat="1" applyFont="1"/>
    <xf numFmtId="165" fontId="3" fillId="0" borderId="10" xfId="3" applyNumberFormat="1" applyFont="1" applyBorder="1"/>
    <xf numFmtId="1" fontId="3" fillId="0" borderId="2" xfId="3" quotePrefix="1" applyNumberFormat="1" applyFont="1" applyBorder="1" applyAlignment="1">
      <alignment horizontal="center"/>
    </xf>
    <xf numFmtId="1" fontId="3" fillId="0" borderId="10" xfId="3" quotePrefix="1" applyNumberFormat="1" applyFont="1" applyBorder="1"/>
    <xf numFmtId="165" fontId="3" fillId="2" borderId="16" xfId="3" applyNumberFormat="1" applyFont="1" applyFill="1" applyBorder="1"/>
    <xf numFmtId="165" fontId="3" fillId="2" borderId="13" xfId="3" applyNumberFormat="1" applyFont="1" applyFill="1" applyBorder="1"/>
    <xf numFmtId="165" fontId="3" fillId="2" borderId="0" xfId="3" applyNumberFormat="1" applyFont="1" applyFill="1" applyBorder="1"/>
    <xf numFmtId="1" fontId="3" fillId="0" borderId="2" xfId="3" quotePrefix="1" applyNumberFormat="1" applyFont="1" applyBorder="1"/>
    <xf numFmtId="165" fontId="3" fillId="2" borderId="17" xfId="3" applyNumberFormat="1" applyFont="1" applyFill="1" applyBorder="1"/>
    <xf numFmtId="165" fontId="3" fillId="2" borderId="14" xfId="3" applyNumberFormat="1" applyFont="1" applyFill="1" applyBorder="1"/>
    <xf numFmtId="1" fontId="3" fillId="0" borderId="0" xfId="3" applyNumberFormat="1" applyFont="1"/>
    <xf numFmtId="3" fontId="3" fillId="0" borderId="15" xfId="3" applyNumberFormat="1" applyFont="1" applyBorder="1"/>
    <xf numFmtId="165" fontId="3" fillId="0" borderId="3" xfId="3" applyNumberFormat="1" applyFont="1" applyBorder="1"/>
    <xf numFmtId="165" fontId="3" fillId="0" borderId="12" xfId="3" applyNumberFormat="1" applyFont="1" applyBorder="1"/>
    <xf numFmtId="165" fontId="3" fillId="0" borderId="5" xfId="3" applyNumberFormat="1" applyFont="1" applyBorder="1"/>
    <xf numFmtId="165" fontId="3" fillId="0" borderId="1" xfId="3" applyNumberFormat="1" applyFont="1" applyBorder="1"/>
    <xf numFmtId="165" fontId="3" fillId="0" borderId="15" xfId="3" applyNumberFormat="1" applyFont="1" applyBorder="1"/>
    <xf numFmtId="1" fontId="3" fillId="0" borderId="0" xfId="0" applyNumberFormat="1" applyFont="1" applyBorder="1" applyAlignment="1">
      <alignment horizontal="right"/>
    </xf>
    <xf numFmtId="0" fontId="7" fillId="0" borderId="0" xfId="0" applyFont="1"/>
    <xf numFmtId="165" fontId="3" fillId="0" borderId="5" xfId="0" applyNumberFormat="1" applyFont="1" applyBorder="1"/>
    <xf numFmtId="165" fontId="3" fillId="0" borderId="4" xfId="0" applyNumberFormat="1" applyFont="1" applyBorder="1"/>
    <xf numFmtId="165" fontId="3" fillId="0" borderId="3" xfId="0" applyNumberFormat="1" applyFont="1" applyBorder="1"/>
    <xf numFmtId="0" fontId="3" fillId="0" borderId="0" xfId="0" applyNumberFormat="1" applyFont="1"/>
    <xf numFmtId="3" fontId="3" fillId="3" borderId="0" xfId="0" applyNumberFormat="1" applyFont="1" applyFill="1" applyBorder="1"/>
    <xf numFmtId="3" fontId="3" fillId="3" borderId="0" xfId="0" applyNumberFormat="1" applyFont="1" applyFill="1"/>
    <xf numFmtId="3" fontId="3" fillId="0" borderId="3" xfId="0" applyNumberFormat="1" applyFont="1" applyFill="1" applyBorder="1"/>
    <xf numFmtId="3" fontId="3" fillId="0" borderId="0" xfId="0" applyNumberFormat="1" applyFont="1" applyFill="1"/>
    <xf numFmtId="3" fontId="3" fillId="0" borderId="4" xfId="0" applyNumberFormat="1" applyFont="1" applyFill="1" applyBorder="1"/>
    <xf numFmtId="3" fontId="3" fillId="0" borderId="4" xfId="0" applyNumberFormat="1" applyFont="1" applyFill="1" applyBorder="1" applyAlignment="1">
      <alignment horizontal="left"/>
    </xf>
    <xf numFmtId="9" fontId="3" fillId="0" borderId="0" xfId="4" applyFont="1" applyBorder="1"/>
    <xf numFmtId="9" fontId="7" fillId="0" borderId="0" xfId="4" applyFont="1" applyBorder="1"/>
    <xf numFmtId="3" fontId="7" fillId="0" borderId="0" xfId="4" applyNumberFormat="1" applyFont="1" applyBorder="1"/>
    <xf numFmtId="3" fontId="3" fillId="5" borderId="19" xfId="0" applyNumberFormat="1" applyFont="1" applyFill="1" applyBorder="1" applyAlignment="1">
      <alignment horizontal="center"/>
    </xf>
    <xf numFmtId="3" fontId="3" fillId="5" borderId="11" xfId="0" applyNumberFormat="1" applyFont="1" applyFill="1" applyBorder="1" applyAlignment="1">
      <alignment horizontal="center"/>
    </xf>
    <xf numFmtId="3" fontId="3" fillId="5" borderId="3" xfId="0" applyNumberFormat="1" applyFont="1" applyFill="1" applyBorder="1"/>
    <xf numFmtId="3" fontId="3" fillId="5" borderId="14" xfId="0" applyNumberFormat="1" applyFont="1" applyFill="1" applyBorder="1" applyAlignment="1">
      <alignment horizontal="center"/>
    </xf>
    <xf numFmtId="3" fontId="3" fillId="5" borderId="2" xfId="0" applyNumberFormat="1" applyFont="1" applyFill="1" applyBorder="1" applyAlignment="1">
      <alignment horizontal="center"/>
    </xf>
    <xf numFmtId="3" fontId="3" fillId="5" borderId="1" xfId="0" applyNumberFormat="1" applyFont="1" applyFill="1" applyBorder="1" applyAlignment="1">
      <alignment horizontal="center"/>
    </xf>
    <xf numFmtId="3" fontId="3" fillId="5" borderId="2" xfId="0" applyNumberFormat="1" applyFont="1" applyFill="1" applyBorder="1" applyAlignment="1">
      <alignment horizontal="right"/>
    </xf>
    <xf numFmtId="1" fontId="3" fillId="4" borderId="1" xfId="0" applyNumberFormat="1" applyFont="1" applyFill="1" applyBorder="1" applyAlignment="1">
      <alignment horizontal="right"/>
    </xf>
    <xf numFmtId="3" fontId="3" fillId="4" borderId="1" xfId="0" applyNumberFormat="1" applyFont="1" applyFill="1" applyBorder="1"/>
    <xf numFmtId="165" fontId="3" fillId="4" borderId="1" xfId="0" applyNumberFormat="1" applyFont="1" applyFill="1" applyBorder="1"/>
    <xf numFmtId="1" fontId="3" fillId="4" borderId="2" xfId="0" applyNumberFormat="1" applyFont="1" applyFill="1" applyBorder="1" applyAlignment="1">
      <alignment horizontal="right"/>
    </xf>
    <xf numFmtId="3" fontId="5" fillId="5" borderId="2" xfId="0" applyNumberFormat="1" applyFont="1" applyFill="1" applyBorder="1" applyAlignment="1">
      <alignment horizontal="center"/>
    </xf>
    <xf numFmtId="1" fontId="3" fillId="5" borderId="18" xfId="0" applyNumberFormat="1" applyFont="1" applyFill="1" applyBorder="1" applyAlignment="1">
      <alignment horizontal="center"/>
    </xf>
    <xf numFmtId="1" fontId="3" fillId="5" borderId="17" xfId="0" applyNumberFormat="1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/>
    </xf>
    <xf numFmtId="3" fontId="3" fillId="5" borderId="11" xfId="3" applyNumberFormat="1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3" fillId="5" borderId="2" xfId="3" applyFont="1" applyFill="1" applyBorder="1" applyAlignment="1">
      <alignment horizontal="center"/>
    </xf>
    <xf numFmtId="3" fontId="3" fillId="5" borderId="1" xfId="3" applyNumberFormat="1" applyFont="1" applyFill="1" applyBorder="1" applyAlignment="1">
      <alignment horizontal="center"/>
    </xf>
    <xf numFmtId="0" fontId="8" fillId="0" borderId="2" xfId="0" applyFont="1" applyFill="1" applyBorder="1" applyAlignment="1"/>
    <xf numFmtId="0" fontId="3" fillId="0" borderId="2" xfId="3" applyFont="1" applyFill="1" applyBorder="1" applyAlignment="1">
      <alignment horizontal="left"/>
    </xf>
    <xf numFmtId="3" fontId="3" fillId="0" borderId="1" xfId="3" applyNumberFormat="1" applyFont="1" applyFill="1" applyBorder="1" applyAlignment="1">
      <alignment horizontal="right"/>
    </xf>
    <xf numFmtId="3" fontId="3" fillId="0" borderId="1" xfId="3" applyNumberFormat="1" applyFont="1" applyBorder="1"/>
    <xf numFmtId="164" fontId="3" fillId="0" borderId="0" xfId="0" applyNumberFormat="1" applyFont="1" applyBorder="1"/>
    <xf numFmtId="165" fontId="3" fillId="0" borderId="1" xfId="3" applyNumberFormat="1" applyFont="1" applyFill="1" applyBorder="1" applyAlignment="1">
      <alignment horizontal="right"/>
    </xf>
    <xf numFmtId="1" fontId="3" fillId="5" borderId="11" xfId="3" applyNumberFormat="1" applyFont="1" applyFill="1" applyBorder="1" applyAlignment="1">
      <alignment horizontal="left"/>
    </xf>
    <xf numFmtId="3" fontId="3" fillId="5" borderId="11" xfId="3" applyNumberFormat="1" applyFont="1" applyFill="1" applyBorder="1"/>
    <xf numFmtId="1" fontId="3" fillId="5" borderId="2" xfId="3" applyNumberFormat="1" applyFont="1" applyFill="1" applyBorder="1" applyAlignment="1">
      <alignment horizontal="left"/>
    </xf>
    <xf numFmtId="0" fontId="3" fillId="5" borderId="2" xfId="3" applyFont="1" applyFill="1" applyBorder="1"/>
    <xf numFmtId="3" fontId="3" fillId="5" borderId="17" xfId="3" applyNumberFormat="1" applyFont="1" applyFill="1" applyBorder="1" applyAlignment="1">
      <alignment horizontal="right"/>
    </xf>
    <xf numFmtId="3" fontId="3" fillId="5" borderId="14" xfId="3" applyNumberFormat="1" applyFont="1" applyFill="1" applyBorder="1" applyAlignment="1">
      <alignment horizontal="right"/>
    </xf>
    <xf numFmtId="3" fontId="3" fillId="5" borderId="1" xfId="3" applyNumberFormat="1" applyFont="1" applyFill="1" applyBorder="1" applyAlignment="1">
      <alignment horizontal="right"/>
    </xf>
    <xf numFmtId="0" fontId="8" fillId="0" borderId="0" xfId="0" applyFont="1" applyFill="1" applyBorder="1" applyAlignment="1"/>
    <xf numFmtId="0" fontId="3" fillId="0" borderId="0" xfId="3" applyFont="1" applyFill="1" applyBorder="1" applyAlignment="1">
      <alignment horizontal="left"/>
    </xf>
    <xf numFmtId="3" fontId="3" fillId="0" borderId="0" xfId="3" applyNumberFormat="1" applyFont="1" applyFill="1" applyBorder="1" applyAlignment="1">
      <alignment horizontal="right"/>
    </xf>
    <xf numFmtId="165" fontId="3" fillId="0" borderId="0" xfId="3" applyNumberFormat="1" applyFont="1" applyFill="1" applyBorder="1" applyAlignment="1">
      <alignment horizontal="right"/>
    </xf>
    <xf numFmtId="165" fontId="3" fillId="0" borderId="0" xfId="3" applyNumberFormat="1" applyFont="1" applyBorder="1"/>
    <xf numFmtId="0" fontId="9" fillId="0" borderId="0" xfId="0" applyFont="1" applyFill="1" applyBorder="1" applyAlignment="1">
      <alignment horizontal="center"/>
    </xf>
    <xf numFmtId="3" fontId="3" fillId="5" borderId="4" xfId="3" applyNumberFormat="1" applyFont="1" applyFill="1" applyBorder="1" applyAlignment="1">
      <alignment horizontal="center"/>
    </xf>
    <xf numFmtId="3" fontId="3" fillId="5" borderId="14" xfId="3" applyNumberFormat="1" applyFont="1" applyFill="1" applyBorder="1" applyAlignment="1">
      <alignment horizontal="center"/>
    </xf>
    <xf numFmtId="3" fontId="3" fillId="5" borderId="15" xfId="3" applyNumberFormat="1" applyFont="1" applyFill="1" applyBorder="1" applyAlignment="1">
      <alignment horizontal="center"/>
    </xf>
    <xf numFmtId="3" fontId="3" fillId="5" borderId="3" xfId="3" applyNumberFormat="1" applyFont="1" applyFill="1" applyBorder="1" applyAlignment="1">
      <alignment horizontal="center"/>
    </xf>
    <xf numFmtId="3" fontId="3" fillId="5" borderId="12" xfId="3" applyNumberFormat="1" applyFont="1" applyFill="1" applyBorder="1" applyAlignment="1">
      <alignment horizontal="center"/>
    </xf>
    <xf numFmtId="3" fontId="3" fillId="5" borderId="12" xfId="0" applyNumberFormat="1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</cellXfs>
  <cellStyles count="5">
    <cellStyle name="Comma_Oppgave 8.09" xfId="1"/>
    <cellStyle name="Normal" xfId="0" builtinId="0"/>
    <cellStyle name="Normal_2. samling" xfId="2"/>
    <cellStyle name="Normal_Utsatt skatt 24" xfId="3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53"/>
  <sheetViews>
    <sheetView showGridLines="0" showZeros="0" tabSelected="1" zoomScaleNormal="100" workbookViewId="0">
      <selection activeCell="J18" sqref="J18"/>
    </sheetView>
  </sheetViews>
  <sheetFormatPr defaultColWidth="11.3828125" defaultRowHeight="12.9" x14ac:dyDescent="0.35"/>
  <cols>
    <col min="1" max="1" width="4.84375" style="5" customWidth="1"/>
    <col min="2" max="2" width="5.84375" style="13" customWidth="1"/>
    <col min="3" max="3" width="25.53515625" style="5" customWidth="1"/>
    <col min="4" max="4" width="7" style="5" customWidth="1"/>
    <col min="5" max="5" width="9.3046875" style="5" customWidth="1"/>
    <col min="6" max="6" width="11.15234375" style="5" customWidth="1"/>
    <col min="7" max="7" width="9" style="5" customWidth="1"/>
    <col min="8" max="8" width="8.53515625" style="5" customWidth="1"/>
    <col min="9" max="9" width="7.3046875" style="5" customWidth="1"/>
    <col min="10" max="10" width="9.84375" style="5" customWidth="1"/>
    <col min="11" max="11" width="8.15234375" style="5" customWidth="1"/>
    <col min="12" max="12" width="7" style="5" customWidth="1"/>
    <col min="13" max="13" width="6.84375" style="5" customWidth="1"/>
    <col min="14" max="14" width="8" style="5" customWidth="1"/>
    <col min="15" max="16" width="6.69140625" style="5" customWidth="1"/>
    <col min="17" max="17" width="9.15234375" style="5" customWidth="1"/>
    <col min="18" max="18" width="9.69140625" style="5" customWidth="1"/>
    <col min="19" max="20" width="9.15234375" style="5" customWidth="1"/>
    <col min="21" max="24" width="8.69140625" style="5" customWidth="1"/>
    <col min="25" max="16384" width="11.3828125" style="5"/>
  </cols>
  <sheetData>
    <row r="2" spans="2:21" x14ac:dyDescent="0.35">
      <c r="B2" s="12" t="s">
        <v>183</v>
      </c>
    </row>
    <row r="3" spans="2:21" x14ac:dyDescent="0.35">
      <c r="C3" s="11"/>
    </row>
    <row r="5" spans="2:21" x14ac:dyDescent="0.35">
      <c r="B5" s="134" t="s">
        <v>60</v>
      </c>
      <c r="C5" s="123" t="s">
        <v>60</v>
      </c>
      <c r="D5" s="122" t="s">
        <v>0</v>
      </c>
      <c r="E5" s="122" t="s">
        <v>22</v>
      </c>
      <c r="F5" s="123" t="s">
        <v>180</v>
      </c>
      <c r="G5" s="124"/>
      <c r="H5" s="124"/>
      <c r="I5" s="124"/>
      <c r="J5" s="124"/>
      <c r="K5" s="124" t="s">
        <v>179</v>
      </c>
      <c r="L5" s="124"/>
      <c r="M5" s="124"/>
      <c r="N5" s="124"/>
      <c r="O5" s="124"/>
      <c r="P5" s="124"/>
      <c r="Q5" s="124"/>
      <c r="R5" s="165"/>
      <c r="S5" s="122" t="s">
        <v>191</v>
      </c>
      <c r="T5" s="122" t="s">
        <v>1</v>
      </c>
      <c r="U5" s="166" t="s">
        <v>2</v>
      </c>
    </row>
    <row r="6" spans="2:21" x14ac:dyDescent="0.35">
      <c r="B6" s="135" t="s">
        <v>181</v>
      </c>
      <c r="C6" s="133"/>
      <c r="D6" s="125"/>
      <c r="E6" s="125" t="s">
        <v>166</v>
      </c>
      <c r="F6" s="126" t="s">
        <v>3</v>
      </c>
      <c r="G6" s="127">
        <v>1</v>
      </c>
      <c r="H6" s="127">
        <v>2</v>
      </c>
      <c r="I6" s="126">
        <v>3</v>
      </c>
      <c r="J6" s="126">
        <v>4</v>
      </c>
      <c r="K6" s="126">
        <v>5</v>
      </c>
      <c r="L6" s="126">
        <v>6</v>
      </c>
      <c r="M6" s="126">
        <v>7</v>
      </c>
      <c r="N6" s="126">
        <v>8</v>
      </c>
      <c r="O6" s="126">
        <v>9</v>
      </c>
      <c r="P6" s="128">
        <v>10</v>
      </c>
      <c r="Q6" s="128">
        <v>11</v>
      </c>
      <c r="R6" s="126">
        <v>12</v>
      </c>
      <c r="S6" s="126" t="s">
        <v>192</v>
      </c>
      <c r="T6" s="125"/>
      <c r="U6" s="125"/>
    </row>
    <row r="7" spans="2:21" x14ac:dyDescent="0.35">
      <c r="B7" s="129">
        <v>1100</v>
      </c>
      <c r="C7" s="130" t="s">
        <v>5</v>
      </c>
      <c r="D7" s="130">
        <v>80</v>
      </c>
      <c r="E7" s="130">
        <v>0</v>
      </c>
      <c r="F7" s="131">
        <f t="shared" ref="F7:F12" si="0">+D7+E7</f>
        <v>80</v>
      </c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7"/>
      <c r="T7" s="17"/>
      <c r="U7" s="17"/>
    </row>
    <row r="8" spans="2:21" x14ac:dyDescent="0.35">
      <c r="B8" s="129">
        <v>1200</v>
      </c>
      <c r="C8" s="130" t="s">
        <v>4</v>
      </c>
      <c r="D8" s="130">
        <f>+D210-D216</f>
        <v>0</v>
      </c>
      <c r="E8" s="130">
        <v>800</v>
      </c>
      <c r="F8" s="131">
        <f t="shared" si="0"/>
        <v>800</v>
      </c>
      <c r="G8" s="18"/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7"/>
      <c r="T8" s="17"/>
      <c r="U8" s="17"/>
    </row>
    <row r="9" spans="2:21" x14ac:dyDescent="0.35">
      <c r="B9" s="132">
        <v>1300</v>
      </c>
      <c r="C9" s="130" t="s">
        <v>66</v>
      </c>
      <c r="D9" s="130">
        <v>800</v>
      </c>
      <c r="E9" s="130">
        <v>0</v>
      </c>
      <c r="F9" s="131">
        <f t="shared" si="0"/>
        <v>800</v>
      </c>
      <c r="G9" s="18"/>
      <c r="H9" s="18"/>
      <c r="I9" s="18"/>
      <c r="J9" s="18"/>
      <c r="K9" s="18"/>
      <c r="L9" s="18"/>
      <c r="M9" s="18"/>
      <c r="N9" s="18"/>
      <c r="O9" s="18"/>
      <c r="P9" s="17"/>
      <c r="Q9" s="18"/>
      <c r="R9" s="18"/>
      <c r="S9" s="17"/>
      <c r="T9" s="17"/>
      <c r="U9" s="17"/>
    </row>
    <row r="10" spans="2:21" x14ac:dyDescent="0.35">
      <c r="B10" s="129">
        <v>1400</v>
      </c>
      <c r="C10" s="130" t="s">
        <v>54</v>
      </c>
      <c r="D10" s="130">
        <v>250</v>
      </c>
      <c r="E10" s="130">
        <v>0</v>
      </c>
      <c r="F10" s="131">
        <f t="shared" si="0"/>
        <v>250</v>
      </c>
      <c r="G10" s="18"/>
      <c r="H10" s="18"/>
      <c r="I10" s="18"/>
      <c r="J10" s="18"/>
      <c r="K10" s="18"/>
      <c r="L10" s="18"/>
      <c r="M10" s="18"/>
      <c r="N10" s="18"/>
      <c r="O10" s="18"/>
      <c r="P10" s="17"/>
      <c r="Q10" s="18"/>
      <c r="R10" s="18"/>
      <c r="S10" s="17"/>
      <c r="T10" s="17"/>
      <c r="U10" s="17"/>
    </row>
    <row r="11" spans="2:21" x14ac:dyDescent="0.35">
      <c r="B11" s="129">
        <v>1440</v>
      </c>
      <c r="C11" s="130" t="s">
        <v>55</v>
      </c>
      <c r="D11" s="130">
        <v>500</v>
      </c>
      <c r="E11" s="130">
        <v>0</v>
      </c>
      <c r="F11" s="131">
        <f t="shared" si="0"/>
        <v>500</v>
      </c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7"/>
      <c r="T11" s="17"/>
      <c r="U11" s="17"/>
    </row>
    <row r="12" spans="2:21" x14ac:dyDescent="0.35">
      <c r="B12" s="129">
        <v>1500</v>
      </c>
      <c r="C12" s="130" t="s">
        <v>7</v>
      </c>
      <c r="D12" s="130">
        <v>750</v>
      </c>
      <c r="E12" s="130">
        <v>200</v>
      </c>
      <c r="F12" s="131">
        <f t="shared" si="0"/>
        <v>950</v>
      </c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7"/>
      <c r="T12" s="17"/>
      <c r="U12" s="17"/>
    </row>
    <row r="13" spans="2:21" x14ac:dyDescent="0.35">
      <c r="B13" s="129">
        <v>1530</v>
      </c>
      <c r="C13" s="130" t="s">
        <v>178</v>
      </c>
      <c r="D13" s="130"/>
      <c r="E13" s="130"/>
      <c r="F13" s="131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7"/>
      <c r="T13" s="17"/>
      <c r="U13" s="17"/>
    </row>
    <row r="14" spans="2:21" x14ac:dyDescent="0.35">
      <c r="B14" s="129">
        <v>1702</v>
      </c>
      <c r="C14" s="130" t="s">
        <v>124</v>
      </c>
      <c r="D14" s="130">
        <v>5</v>
      </c>
      <c r="E14" s="130">
        <v>0</v>
      </c>
      <c r="F14" s="131">
        <f t="shared" ref="F14:F51" si="1">+D14+E14</f>
        <v>5</v>
      </c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7"/>
      <c r="T14" s="17"/>
      <c r="U14" s="17"/>
    </row>
    <row r="15" spans="2:21" x14ac:dyDescent="0.35">
      <c r="B15" s="129">
        <v>1810</v>
      </c>
      <c r="C15" s="130" t="s">
        <v>72</v>
      </c>
      <c r="D15" s="130">
        <v>1000</v>
      </c>
      <c r="E15" s="130">
        <v>0</v>
      </c>
      <c r="F15" s="131">
        <f t="shared" si="1"/>
        <v>1000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7"/>
      <c r="T15" s="17"/>
      <c r="U15" s="17"/>
    </row>
    <row r="16" spans="2:21" x14ac:dyDescent="0.35">
      <c r="B16" s="129">
        <v>1820</v>
      </c>
      <c r="C16" s="130" t="s">
        <v>73</v>
      </c>
      <c r="D16" s="130">
        <v>350</v>
      </c>
      <c r="E16" s="130">
        <v>0</v>
      </c>
      <c r="F16" s="131">
        <f t="shared" si="1"/>
        <v>350</v>
      </c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7"/>
      <c r="T16" s="17"/>
      <c r="U16" s="17"/>
    </row>
    <row r="17" spans="2:21" x14ac:dyDescent="0.35">
      <c r="B17" s="129">
        <v>1821</v>
      </c>
      <c r="C17" s="130" t="s">
        <v>74</v>
      </c>
      <c r="D17" s="130">
        <v>550</v>
      </c>
      <c r="E17" s="130">
        <v>0</v>
      </c>
      <c r="F17" s="131">
        <f t="shared" si="1"/>
        <v>550</v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7"/>
      <c r="T17" s="17"/>
      <c r="U17" s="17"/>
    </row>
    <row r="18" spans="2:21" x14ac:dyDescent="0.35">
      <c r="B18" s="129">
        <v>1920</v>
      </c>
      <c r="C18" s="130" t="s">
        <v>8</v>
      </c>
      <c r="D18" s="130">
        <v>1000</v>
      </c>
      <c r="E18" s="130">
        <v>0</v>
      </c>
      <c r="F18" s="131">
        <f t="shared" si="1"/>
        <v>1000</v>
      </c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7"/>
      <c r="T18" s="17"/>
      <c r="U18" s="17"/>
    </row>
    <row r="19" spans="2:21" x14ac:dyDescent="0.35">
      <c r="B19" s="129">
        <v>2000</v>
      </c>
      <c r="C19" s="130" t="s">
        <v>10</v>
      </c>
      <c r="D19" s="130">
        <v>-2500</v>
      </c>
      <c r="E19" s="130">
        <v>0</v>
      </c>
      <c r="F19" s="131">
        <f t="shared" si="1"/>
        <v>-2500</v>
      </c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7"/>
      <c r="T19" s="17"/>
      <c r="U19" s="17"/>
    </row>
    <row r="20" spans="2:21" x14ac:dyDescent="0.35">
      <c r="B20" s="129">
        <v>2050</v>
      </c>
      <c r="C20" s="130" t="s">
        <v>11</v>
      </c>
      <c r="D20" s="130">
        <v>-625</v>
      </c>
      <c r="E20" s="130">
        <v>0</v>
      </c>
      <c r="F20" s="131">
        <f t="shared" si="1"/>
        <v>-625</v>
      </c>
      <c r="G20" s="18"/>
      <c r="H20" s="18"/>
      <c r="I20" s="62"/>
      <c r="J20" s="65"/>
      <c r="K20" s="18"/>
      <c r="L20" s="18"/>
      <c r="M20" s="18"/>
      <c r="N20" s="18"/>
      <c r="O20" s="18"/>
      <c r="P20" s="18"/>
      <c r="Q20" s="18"/>
      <c r="R20" s="18"/>
      <c r="S20" s="17"/>
      <c r="T20" s="17"/>
      <c r="U20" s="17"/>
    </row>
    <row r="21" spans="2:21" x14ac:dyDescent="0.35">
      <c r="B21" s="129">
        <v>2120</v>
      </c>
      <c r="C21" s="130" t="s">
        <v>82</v>
      </c>
      <c r="D21" s="130">
        <f>-H184</f>
        <v>0</v>
      </c>
      <c r="E21" s="130">
        <v>0</v>
      </c>
      <c r="F21" s="131">
        <f t="shared" si="1"/>
        <v>0</v>
      </c>
      <c r="G21" s="18"/>
      <c r="H21" s="18"/>
      <c r="I21" s="62"/>
      <c r="J21" s="65"/>
      <c r="K21" s="18"/>
      <c r="L21" s="18"/>
      <c r="M21" s="18"/>
      <c r="N21" s="18"/>
      <c r="O21" s="18"/>
      <c r="P21" s="18"/>
      <c r="Q21" s="18"/>
      <c r="R21" s="18"/>
      <c r="S21" s="17"/>
      <c r="T21" s="17"/>
      <c r="U21" s="17"/>
    </row>
    <row r="22" spans="2:21" x14ac:dyDescent="0.35">
      <c r="B22" s="129">
        <v>2240</v>
      </c>
      <c r="C22" s="130" t="s">
        <v>9</v>
      </c>
      <c r="D22" s="130">
        <v>-3125</v>
      </c>
      <c r="E22" s="130">
        <v>0</v>
      </c>
      <c r="F22" s="131">
        <f t="shared" si="1"/>
        <v>-3125</v>
      </c>
      <c r="G22" s="18"/>
      <c r="H22" s="18"/>
      <c r="I22" s="17"/>
      <c r="J22" s="18"/>
      <c r="K22" s="18"/>
      <c r="L22" s="18"/>
      <c r="M22" s="18"/>
      <c r="N22" s="18"/>
      <c r="O22" s="18"/>
      <c r="P22" s="18"/>
      <c r="Q22" s="18"/>
      <c r="R22" s="18"/>
      <c r="S22" s="17"/>
      <c r="T22" s="17"/>
      <c r="U22" s="17"/>
    </row>
    <row r="23" spans="2:21" x14ac:dyDescent="0.35">
      <c r="B23" s="129">
        <v>2380</v>
      </c>
      <c r="C23" s="130" t="s">
        <v>58</v>
      </c>
      <c r="D23" s="130">
        <f>-SUM(D7:D22)-SUM(D24:D52)</f>
        <v>2541</v>
      </c>
      <c r="E23" s="130">
        <v>2656</v>
      </c>
      <c r="F23" s="131">
        <f t="shared" si="1"/>
        <v>5197</v>
      </c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7"/>
      <c r="T23" s="17"/>
      <c r="U23" s="17"/>
    </row>
    <row r="24" spans="2:21" x14ac:dyDescent="0.35">
      <c r="B24" s="129">
        <v>2400</v>
      </c>
      <c r="C24" s="130" t="s">
        <v>12</v>
      </c>
      <c r="D24" s="130">
        <v>-500</v>
      </c>
      <c r="E24" s="130">
        <v>150</v>
      </c>
      <c r="F24" s="131">
        <f t="shared" si="1"/>
        <v>-350</v>
      </c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7"/>
      <c r="T24" s="17"/>
      <c r="U24" s="17"/>
    </row>
    <row r="25" spans="2:21" x14ac:dyDescent="0.35">
      <c r="B25" s="129">
        <v>2500</v>
      </c>
      <c r="C25" s="130" t="s">
        <v>13</v>
      </c>
      <c r="D25" s="130">
        <v>-125</v>
      </c>
      <c r="E25" s="130">
        <v>120</v>
      </c>
      <c r="F25" s="131">
        <f t="shared" si="1"/>
        <v>-5</v>
      </c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7"/>
      <c r="T25" s="17"/>
      <c r="U25" s="17"/>
    </row>
    <row r="26" spans="2:21" x14ac:dyDescent="0.35">
      <c r="B26" s="129">
        <v>2770</v>
      </c>
      <c r="C26" s="130" t="s">
        <v>126</v>
      </c>
      <c r="D26" s="130">
        <v>-18</v>
      </c>
      <c r="E26" s="130">
        <v>18</v>
      </c>
      <c r="F26" s="131">
        <f t="shared" si="1"/>
        <v>0</v>
      </c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7"/>
      <c r="T26" s="17"/>
      <c r="U26" s="17"/>
    </row>
    <row r="27" spans="2:21" x14ac:dyDescent="0.35">
      <c r="B27" s="129">
        <v>2780</v>
      </c>
      <c r="C27" s="130" t="s">
        <v>127</v>
      </c>
      <c r="D27" s="130">
        <v>-21</v>
      </c>
      <c r="E27" s="130">
        <v>21</v>
      </c>
      <c r="F27" s="131">
        <f t="shared" si="1"/>
        <v>0</v>
      </c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7"/>
      <c r="T27" s="17"/>
      <c r="U27" s="17"/>
    </row>
    <row r="28" spans="2:21" x14ac:dyDescent="0.35">
      <c r="B28" s="129">
        <v>2930</v>
      </c>
      <c r="C28" s="130" t="s">
        <v>128</v>
      </c>
      <c r="D28" s="130">
        <v>-12</v>
      </c>
      <c r="E28" s="130">
        <v>0</v>
      </c>
      <c r="F28" s="131">
        <f t="shared" si="1"/>
        <v>-12</v>
      </c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7"/>
      <c r="T28" s="17"/>
      <c r="U28" s="17"/>
    </row>
    <row r="29" spans="2:21" x14ac:dyDescent="0.35">
      <c r="B29" s="129">
        <v>2940</v>
      </c>
      <c r="C29" s="130" t="s">
        <v>143</v>
      </c>
      <c r="D29" s="130">
        <v>-150</v>
      </c>
      <c r="E29" s="130">
        <v>0</v>
      </c>
      <c r="F29" s="131">
        <f t="shared" si="1"/>
        <v>-150</v>
      </c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7"/>
      <c r="T29" s="17"/>
      <c r="U29" s="17"/>
    </row>
    <row r="30" spans="2:21" x14ac:dyDescent="0.35">
      <c r="B30" s="129">
        <v>2970</v>
      </c>
      <c r="C30" s="130" t="s">
        <v>68</v>
      </c>
      <c r="D30" s="130"/>
      <c r="E30" s="130">
        <v>0</v>
      </c>
      <c r="F30" s="131">
        <f t="shared" si="1"/>
        <v>0</v>
      </c>
      <c r="G30" s="18"/>
      <c r="H30" s="18"/>
      <c r="I30" s="18"/>
      <c r="J30" s="18"/>
      <c r="K30" s="17"/>
      <c r="L30" s="18"/>
      <c r="M30" s="18"/>
      <c r="N30" s="18"/>
      <c r="O30" s="18"/>
      <c r="P30" s="18"/>
      <c r="Q30" s="18"/>
      <c r="R30" s="18"/>
      <c r="S30" s="17"/>
      <c r="T30" s="17"/>
      <c r="U30" s="17"/>
    </row>
    <row r="31" spans="2:21" x14ac:dyDescent="0.35">
      <c r="B31" s="129">
        <v>2980</v>
      </c>
      <c r="C31" s="130" t="s">
        <v>130</v>
      </c>
      <c r="D31" s="130"/>
      <c r="E31" s="130">
        <v>0</v>
      </c>
      <c r="F31" s="131">
        <f t="shared" si="1"/>
        <v>0</v>
      </c>
      <c r="G31" s="18"/>
      <c r="H31" s="18"/>
      <c r="I31" s="62"/>
      <c r="J31" s="18"/>
      <c r="K31" s="62"/>
      <c r="L31" s="18"/>
      <c r="M31" s="18"/>
      <c r="N31" s="18"/>
      <c r="O31" s="18"/>
      <c r="P31" s="17"/>
      <c r="Q31" s="18"/>
      <c r="R31" s="17"/>
      <c r="S31" s="17"/>
      <c r="T31" s="17"/>
      <c r="U31" s="17"/>
    </row>
    <row r="32" spans="2:21" x14ac:dyDescent="0.35">
      <c r="B32" s="129">
        <v>2990</v>
      </c>
      <c r="C32" s="130" t="s">
        <v>62</v>
      </c>
      <c r="D32" s="130">
        <v>-750</v>
      </c>
      <c r="E32" s="130">
        <v>0</v>
      </c>
      <c r="F32" s="131">
        <f t="shared" si="1"/>
        <v>-750</v>
      </c>
      <c r="G32" s="18"/>
      <c r="H32" s="18"/>
      <c r="I32" s="17"/>
      <c r="J32" s="18"/>
      <c r="K32" s="17"/>
      <c r="L32" s="18"/>
      <c r="M32" s="18"/>
      <c r="N32" s="18"/>
      <c r="O32" s="18"/>
      <c r="P32" s="17"/>
      <c r="Q32" s="18"/>
      <c r="R32" s="18"/>
      <c r="S32" s="17"/>
      <c r="T32" s="17"/>
      <c r="U32" s="17"/>
    </row>
    <row r="33" spans="2:21" x14ac:dyDescent="0.35">
      <c r="B33" s="129">
        <v>3000</v>
      </c>
      <c r="C33" s="130" t="s">
        <v>14</v>
      </c>
      <c r="D33" s="130"/>
      <c r="E33" s="130">
        <v>-15000</v>
      </c>
      <c r="F33" s="131">
        <f t="shared" si="1"/>
        <v>-15000</v>
      </c>
      <c r="G33" s="18"/>
      <c r="H33" s="18"/>
      <c r="I33" s="18"/>
      <c r="J33" s="18"/>
      <c r="K33" s="17"/>
      <c r="L33" s="18"/>
      <c r="M33" s="18"/>
      <c r="N33" s="18"/>
      <c r="O33" s="18"/>
      <c r="P33" s="17"/>
      <c r="Q33" s="18"/>
      <c r="R33" s="18"/>
      <c r="S33" s="17"/>
      <c r="T33" s="17"/>
      <c r="U33" s="17"/>
    </row>
    <row r="34" spans="2:21" x14ac:dyDescent="0.35">
      <c r="B34" s="129">
        <v>3800</v>
      </c>
      <c r="C34" s="130" t="s">
        <v>15</v>
      </c>
      <c r="D34" s="130"/>
      <c r="E34" s="130">
        <v>-150</v>
      </c>
      <c r="F34" s="131">
        <f t="shared" si="1"/>
        <v>-150</v>
      </c>
      <c r="G34" s="18"/>
      <c r="H34" s="18"/>
      <c r="I34" s="18"/>
      <c r="J34" s="18"/>
      <c r="K34" s="17"/>
      <c r="L34" s="18"/>
      <c r="M34" s="18"/>
      <c r="N34" s="18"/>
      <c r="O34" s="18"/>
      <c r="P34" s="17"/>
      <c r="Q34" s="18"/>
      <c r="R34" s="18"/>
      <c r="S34" s="17"/>
      <c r="T34" s="17"/>
      <c r="U34" s="17"/>
    </row>
    <row r="35" spans="2:21" x14ac:dyDescent="0.35">
      <c r="B35" s="129">
        <v>3810</v>
      </c>
      <c r="C35" s="130" t="s">
        <v>144</v>
      </c>
      <c r="D35" s="130"/>
      <c r="E35" s="130">
        <v>0</v>
      </c>
      <c r="F35" s="131">
        <f t="shared" si="1"/>
        <v>0</v>
      </c>
      <c r="G35" s="18"/>
      <c r="H35" s="18"/>
      <c r="I35" s="18"/>
      <c r="J35" s="18"/>
      <c r="K35" s="17"/>
      <c r="L35" s="18"/>
      <c r="M35" s="18"/>
      <c r="N35" s="18"/>
      <c r="O35" s="18"/>
      <c r="P35" s="17"/>
      <c r="Q35" s="18"/>
      <c r="R35" s="18"/>
      <c r="S35" s="17"/>
      <c r="T35" s="17"/>
      <c r="U35" s="17"/>
    </row>
    <row r="36" spans="2:21" x14ac:dyDescent="0.35">
      <c r="B36" s="129">
        <v>4000</v>
      </c>
      <c r="C36" s="130" t="s">
        <v>56</v>
      </c>
      <c r="D36" s="130"/>
      <c r="E36" s="130">
        <v>4000</v>
      </c>
      <c r="F36" s="131">
        <f t="shared" si="1"/>
        <v>4000</v>
      </c>
      <c r="G36" s="18"/>
      <c r="H36" s="18"/>
      <c r="I36" s="18"/>
      <c r="J36" s="18"/>
      <c r="K36" s="17"/>
      <c r="L36" s="18"/>
      <c r="M36" s="18"/>
      <c r="N36" s="18"/>
      <c r="O36" s="18"/>
      <c r="P36" s="17"/>
      <c r="Q36" s="18"/>
      <c r="R36" s="18"/>
      <c r="S36" s="17"/>
      <c r="T36" s="17"/>
      <c r="U36" s="17"/>
    </row>
    <row r="37" spans="2:21" x14ac:dyDescent="0.35">
      <c r="B37" s="129">
        <v>4290</v>
      </c>
      <c r="C37" s="130" t="s">
        <v>57</v>
      </c>
      <c r="D37" s="130"/>
      <c r="E37" s="130">
        <v>0</v>
      </c>
      <c r="F37" s="131">
        <f t="shared" si="1"/>
        <v>0</v>
      </c>
      <c r="G37" s="18"/>
      <c r="H37" s="18"/>
      <c r="I37" s="18"/>
      <c r="J37" s="18"/>
      <c r="K37" s="17"/>
      <c r="L37" s="18"/>
      <c r="M37" s="18"/>
      <c r="N37" s="18"/>
      <c r="O37" s="18"/>
      <c r="P37" s="17"/>
      <c r="Q37" s="18"/>
      <c r="R37" s="18"/>
      <c r="S37" s="17"/>
      <c r="T37" s="17"/>
      <c r="U37" s="17"/>
    </row>
    <row r="38" spans="2:21" x14ac:dyDescent="0.35">
      <c r="B38" s="129">
        <v>5000</v>
      </c>
      <c r="C38" s="130" t="s">
        <v>17</v>
      </c>
      <c r="D38" s="130"/>
      <c r="E38" s="130">
        <v>2000</v>
      </c>
      <c r="F38" s="131">
        <f t="shared" si="1"/>
        <v>2000</v>
      </c>
      <c r="G38" s="18"/>
      <c r="H38" s="18"/>
      <c r="I38" s="18"/>
      <c r="J38" s="18"/>
      <c r="K38" s="17"/>
      <c r="L38" s="18"/>
      <c r="M38" s="18"/>
      <c r="N38" s="18"/>
      <c r="O38" s="18"/>
      <c r="P38" s="17"/>
      <c r="Q38" s="18"/>
      <c r="R38" s="18"/>
      <c r="S38" s="17"/>
      <c r="T38" s="17"/>
      <c r="U38" s="17"/>
    </row>
    <row r="39" spans="2:21" x14ac:dyDescent="0.35">
      <c r="B39" s="129">
        <v>5180</v>
      </c>
      <c r="C39" s="130" t="s">
        <v>142</v>
      </c>
      <c r="D39" s="130"/>
      <c r="E39" s="130">
        <v>150</v>
      </c>
      <c r="F39" s="131">
        <f t="shared" si="1"/>
        <v>150</v>
      </c>
      <c r="G39" s="18"/>
      <c r="H39" s="18"/>
      <c r="I39" s="18"/>
      <c r="J39" s="18"/>
      <c r="K39" s="17"/>
      <c r="L39" s="18"/>
      <c r="M39" s="18"/>
      <c r="N39" s="18"/>
      <c r="O39" s="18"/>
      <c r="P39" s="17"/>
      <c r="Q39" s="18"/>
      <c r="R39" s="18"/>
      <c r="S39" s="17"/>
      <c r="T39" s="17"/>
      <c r="U39" s="17"/>
    </row>
    <row r="40" spans="2:21" x14ac:dyDescent="0.35">
      <c r="B40" s="129">
        <v>5400</v>
      </c>
      <c r="C40" s="130" t="s">
        <v>125</v>
      </c>
      <c r="D40" s="130"/>
      <c r="E40" s="130">
        <v>260</v>
      </c>
      <c r="F40" s="131">
        <f t="shared" si="1"/>
        <v>260</v>
      </c>
      <c r="G40" s="18"/>
      <c r="H40" s="18"/>
      <c r="I40" s="18"/>
      <c r="J40" s="18"/>
      <c r="K40" s="17"/>
      <c r="L40" s="18"/>
      <c r="M40" s="18"/>
      <c r="N40" s="18"/>
      <c r="O40" s="18"/>
      <c r="P40" s="17"/>
      <c r="Q40" s="18"/>
      <c r="R40" s="18"/>
      <c r="S40" s="17"/>
      <c r="T40" s="17"/>
      <c r="U40" s="17"/>
    </row>
    <row r="41" spans="2:21" x14ac:dyDescent="0.35">
      <c r="B41" s="129">
        <v>6000</v>
      </c>
      <c r="C41" s="130" t="s">
        <v>18</v>
      </c>
      <c r="D41" s="130"/>
      <c r="E41" s="130">
        <v>0</v>
      </c>
      <c r="F41" s="131">
        <f t="shared" si="1"/>
        <v>0</v>
      </c>
      <c r="G41" s="18"/>
      <c r="H41" s="18"/>
      <c r="I41" s="18"/>
      <c r="J41" s="18"/>
      <c r="K41" s="17"/>
      <c r="L41" s="18"/>
      <c r="M41" s="18"/>
      <c r="N41" s="18"/>
      <c r="O41" s="18"/>
      <c r="P41" s="17"/>
      <c r="Q41" s="18"/>
      <c r="R41" s="18"/>
      <c r="S41" s="17"/>
      <c r="T41" s="17"/>
      <c r="U41" s="17"/>
    </row>
    <row r="42" spans="2:21" x14ac:dyDescent="0.35">
      <c r="B42" s="129">
        <v>6001</v>
      </c>
      <c r="C42" s="130" t="s">
        <v>71</v>
      </c>
      <c r="D42" s="130"/>
      <c r="E42" s="130">
        <v>0</v>
      </c>
      <c r="F42" s="131">
        <f t="shared" si="1"/>
        <v>0</v>
      </c>
      <c r="G42" s="18"/>
      <c r="H42" s="18"/>
      <c r="I42" s="18"/>
      <c r="J42" s="18"/>
      <c r="K42" s="17"/>
      <c r="L42" s="18"/>
      <c r="M42" s="18"/>
      <c r="N42" s="18"/>
      <c r="O42" s="18"/>
      <c r="P42" s="17"/>
      <c r="Q42" s="18"/>
      <c r="R42" s="18"/>
      <c r="S42" s="17"/>
      <c r="T42" s="17"/>
      <c r="U42" s="17"/>
    </row>
    <row r="43" spans="2:21" x14ac:dyDescent="0.35">
      <c r="B43" s="129">
        <v>6010</v>
      </c>
      <c r="C43" s="130" t="s">
        <v>145</v>
      </c>
      <c r="D43" s="130"/>
      <c r="E43" s="130">
        <v>0</v>
      </c>
      <c r="F43" s="131">
        <f t="shared" si="1"/>
        <v>0</v>
      </c>
      <c r="G43" s="18"/>
      <c r="H43" s="18"/>
      <c r="I43" s="18"/>
      <c r="J43" s="18"/>
      <c r="K43" s="17"/>
      <c r="L43" s="18"/>
      <c r="M43" s="18"/>
      <c r="N43" s="18"/>
      <c r="O43" s="18"/>
      <c r="P43" s="17"/>
      <c r="Q43" s="18"/>
      <c r="R43" s="18"/>
      <c r="S43" s="17"/>
      <c r="T43" s="17"/>
      <c r="U43" s="17"/>
    </row>
    <row r="44" spans="2:21" x14ac:dyDescent="0.35">
      <c r="B44" s="129">
        <v>7900</v>
      </c>
      <c r="C44" s="130" t="s">
        <v>16</v>
      </c>
      <c r="D44" s="130"/>
      <c r="E44" s="130">
        <v>5000</v>
      </c>
      <c r="F44" s="131">
        <f t="shared" si="1"/>
        <v>5000</v>
      </c>
      <c r="G44" s="18"/>
      <c r="H44" s="18"/>
      <c r="I44" s="18"/>
      <c r="J44" s="18"/>
      <c r="K44" s="62"/>
      <c r="L44" s="18"/>
      <c r="M44" s="18"/>
      <c r="N44" s="18"/>
      <c r="O44" s="18"/>
      <c r="P44" s="17"/>
      <c r="Q44" s="18"/>
      <c r="R44" s="18"/>
      <c r="S44" s="17"/>
      <c r="T44" s="17"/>
      <c r="U44" s="17"/>
    </row>
    <row r="45" spans="2:21" x14ac:dyDescent="0.35">
      <c r="B45" s="129">
        <v>8050</v>
      </c>
      <c r="C45" s="130" t="s">
        <v>63</v>
      </c>
      <c r="D45" s="130"/>
      <c r="E45" s="130">
        <v>0</v>
      </c>
      <c r="F45" s="131">
        <f t="shared" si="1"/>
        <v>0</v>
      </c>
      <c r="G45" s="18"/>
      <c r="H45" s="18"/>
      <c r="I45" s="18"/>
      <c r="J45" s="18"/>
      <c r="K45" s="17"/>
      <c r="L45" s="18"/>
      <c r="M45" s="18"/>
      <c r="N45" s="18"/>
      <c r="O45" s="18"/>
      <c r="P45" s="18"/>
      <c r="Q45" s="18"/>
      <c r="R45" s="18"/>
      <c r="S45" s="17"/>
      <c r="T45" s="17"/>
      <c r="U45" s="17"/>
    </row>
    <row r="46" spans="2:21" x14ac:dyDescent="0.35">
      <c r="B46" s="129">
        <v>8075</v>
      </c>
      <c r="C46" s="130" t="s">
        <v>140</v>
      </c>
      <c r="D46" s="130"/>
      <c r="E46" s="130">
        <v>0</v>
      </c>
      <c r="F46" s="131">
        <f t="shared" si="1"/>
        <v>0</v>
      </c>
      <c r="G46" s="18"/>
      <c r="H46" s="18"/>
      <c r="I46" s="18"/>
      <c r="J46" s="18"/>
      <c r="K46" s="17"/>
      <c r="L46" s="18"/>
      <c r="M46" s="18"/>
      <c r="N46" s="18"/>
      <c r="O46" s="18"/>
      <c r="P46" s="18"/>
      <c r="Q46" s="18"/>
      <c r="R46" s="18"/>
      <c r="S46" s="17"/>
      <c r="T46" s="17"/>
      <c r="U46" s="17"/>
    </row>
    <row r="47" spans="2:21" x14ac:dyDescent="0.35">
      <c r="B47" s="129">
        <v>8080</v>
      </c>
      <c r="C47" s="130" t="s">
        <v>141</v>
      </c>
      <c r="D47" s="130"/>
      <c r="E47" s="130">
        <v>-725</v>
      </c>
      <c r="F47" s="131">
        <f t="shared" si="1"/>
        <v>-725</v>
      </c>
      <c r="G47" s="18"/>
      <c r="H47" s="18"/>
      <c r="I47" s="18"/>
      <c r="J47" s="18"/>
      <c r="K47" s="17"/>
      <c r="L47" s="18"/>
      <c r="M47" s="18"/>
      <c r="N47" s="18"/>
      <c r="O47" s="18"/>
      <c r="P47" s="18"/>
      <c r="Q47" s="18"/>
      <c r="R47" s="18"/>
      <c r="S47" s="17"/>
      <c r="T47" s="17"/>
      <c r="U47" s="17"/>
    </row>
    <row r="48" spans="2:21" x14ac:dyDescent="0.35">
      <c r="B48" s="129">
        <v>8085</v>
      </c>
      <c r="C48" s="130" t="s">
        <v>59</v>
      </c>
      <c r="D48" s="130"/>
      <c r="E48" s="130">
        <v>0</v>
      </c>
      <c r="F48" s="131">
        <f t="shared" si="1"/>
        <v>0</v>
      </c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7"/>
      <c r="T48" s="17"/>
      <c r="U48" s="17"/>
    </row>
    <row r="49" spans="2:21" x14ac:dyDescent="0.35">
      <c r="B49" s="129">
        <v>8150</v>
      </c>
      <c r="C49" s="130" t="s">
        <v>61</v>
      </c>
      <c r="D49" s="130"/>
      <c r="E49" s="130">
        <v>500</v>
      </c>
      <c r="F49" s="131">
        <f t="shared" si="1"/>
        <v>500</v>
      </c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7"/>
      <c r="T49" s="17"/>
      <c r="U49" s="17"/>
    </row>
    <row r="50" spans="2:21" x14ac:dyDescent="0.35">
      <c r="B50" s="129">
        <v>8300</v>
      </c>
      <c r="C50" s="130" t="s">
        <v>122</v>
      </c>
      <c r="D50" s="130"/>
      <c r="E50" s="130">
        <v>0</v>
      </c>
      <c r="F50" s="131">
        <f t="shared" si="1"/>
        <v>0</v>
      </c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7"/>
      <c r="T50" s="17"/>
      <c r="U50" s="17"/>
    </row>
    <row r="51" spans="2:21" x14ac:dyDescent="0.35">
      <c r="B51" s="129">
        <v>8960</v>
      </c>
      <c r="C51" s="130" t="s">
        <v>20</v>
      </c>
      <c r="D51" s="130"/>
      <c r="E51" s="130">
        <v>0</v>
      </c>
      <c r="F51" s="131">
        <f t="shared" si="1"/>
        <v>0</v>
      </c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7"/>
      <c r="T51" s="17"/>
      <c r="U51" s="17"/>
    </row>
    <row r="52" spans="2:21" x14ac:dyDescent="0.35">
      <c r="B52" s="129"/>
      <c r="C52" s="130"/>
      <c r="D52" s="130"/>
      <c r="E52" s="130"/>
      <c r="F52" s="131">
        <f>SUM(D52:D52)</f>
        <v>0</v>
      </c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0"/>
      <c r="S52" s="17"/>
      <c r="T52" s="17"/>
      <c r="U52" s="17"/>
    </row>
    <row r="53" spans="2:21" x14ac:dyDescent="0.35">
      <c r="B53" s="129"/>
      <c r="C53" s="130"/>
      <c r="D53" s="130">
        <f>SUM(D7:D52)</f>
        <v>0</v>
      </c>
      <c r="E53" s="130"/>
      <c r="F53" s="131">
        <f>SUM(F7:F52)</f>
        <v>0</v>
      </c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</row>
  </sheetData>
  <pageMargins left="0.19685039370078741" right="0.19685039370078741" top="0.19685039370078741" bottom="0.19685039370078741" header="0.51181102362204722" footer="0.51181102362204722"/>
  <pageSetup scale="9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233"/>
  <sheetViews>
    <sheetView showGridLines="0" showZeros="0" topLeftCell="B3" zoomScaleNormal="100" workbookViewId="0">
      <selection activeCell="B5" sqref="B5:U54"/>
    </sheetView>
  </sheetViews>
  <sheetFormatPr defaultColWidth="11.3828125" defaultRowHeight="12.9" x14ac:dyDescent="0.35"/>
  <cols>
    <col min="1" max="1" width="5.53515625" style="5" customWidth="1"/>
    <col min="2" max="2" width="5.84375" style="13" customWidth="1"/>
    <col min="3" max="3" width="25.53515625" style="5" customWidth="1"/>
    <col min="4" max="4" width="7" style="5" customWidth="1"/>
    <col min="5" max="5" width="9.3046875" style="5" customWidth="1"/>
    <col min="6" max="6" width="11.15234375" style="5" customWidth="1"/>
    <col min="7" max="7" width="9" style="5" customWidth="1"/>
    <col min="8" max="8" width="8.53515625" style="5" customWidth="1"/>
    <col min="9" max="9" width="7.3046875" style="5" customWidth="1"/>
    <col min="10" max="10" width="9.84375" style="5" customWidth="1"/>
    <col min="11" max="11" width="8.15234375" style="5" customWidth="1"/>
    <col min="12" max="12" width="7" style="5" customWidth="1"/>
    <col min="13" max="13" width="6.84375" style="5" customWidth="1"/>
    <col min="14" max="14" width="8" style="5" customWidth="1"/>
    <col min="15" max="16" width="6.69140625" style="5" customWidth="1"/>
    <col min="17" max="17" width="9.15234375" style="5" customWidth="1"/>
    <col min="18" max="18" width="9.69140625" style="5" customWidth="1"/>
    <col min="19" max="20" width="9.15234375" style="5" customWidth="1"/>
    <col min="21" max="24" width="8.69140625" style="5" customWidth="1"/>
    <col min="25" max="16384" width="11.3828125" style="5"/>
  </cols>
  <sheetData>
    <row r="2" spans="2:21" x14ac:dyDescent="0.35">
      <c r="B2" s="12" t="s">
        <v>184</v>
      </c>
    </row>
    <row r="3" spans="2:21" x14ac:dyDescent="0.35">
      <c r="C3" s="11"/>
    </row>
    <row r="5" spans="2:21" x14ac:dyDescent="0.35">
      <c r="B5" s="134" t="s">
        <v>60</v>
      </c>
      <c r="C5" s="123" t="s">
        <v>60</v>
      </c>
      <c r="D5" s="122" t="s">
        <v>0</v>
      </c>
      <c r="E5" s="122" t="s">
        <v>22</v>
      </c>
      <c r="F5" s="123" t="s">
        <v>180</v>
      </c>
      <c r="G5" s="124"/>
      <c r="H5" s="124"/>
      <c r="I5" s="124"/>
      <c r="J5" s="124"/>
      <c r="K5" s="124" t="s">
        <v>179</v>
      </c>
      <c r="L5" s="124"/>
      <c r="M5" s="124"/>
      <c r="N5" s="124"/>
      <c r="O5" s="124"/>
      <c r="P5" s="124"/>
      <c r="Q5" s="124"/>
      <c r="R5" s="165"/>
      <c r="S5" s="122" t="s">
        <v>191</v>
      </c>
      <c r="T5" s="122" t="s">
        <v>1</v>
      </c>
      <c r="U5" s="166" t="s">
        <v>2</v>
      </c>
    </row>
    <row r="6" spans="2:21" x14ac:dyDescent="0.35">
      <c r="B6" s="135" t="s">
        <v>181</v>
      </c>
      <c r="C6" s="133"/>
      <c r="D6" s="125"/>
      <c r="E6" s="125" t="s">
        <v>166</v>
      </c>
      <c r="F6" s="126" t="s">
        <v>3</v>
      </c>
      <c r="G6" s="127">
        <v>1</v>
      </c>
      <c r="H6" s="127">
        <v>2</v>
      </c>
      <c r="I6" s="126">
        <v>3</v>
      </c>
      <c r="J6" s="126">
        <v>4</v>
      </c>
      <c r="K6" s="126">
        <v>5</v>
      </c>
      <c r="L6" s="126">
        <v>6</v>
      </c>
      <c r="M6" s="126">
        <v>7</v>
      </c>
      <c r="N6" s="126">
        <v>8</v>
      </c>
      <c r="O6" s="126">
        <v>9</v>
      </c>
      <c r="P6" s="128">
        <v>10</v>
      </c>
      <c r="Q6" s="128">
        <v>11</v>
      </c>
      <c r="R6" s="126">
        <v>12</v>
      </c>
      <c r="S6" s="126" t="s">
        <v>192</v>
      </c>
      <c r="T6" s="125"/>
      <c r="U6" s="125"/>
    </row>
    <row r="7" spans="2:21" hidden="1" x14ac:dyDescent="0.35">
      <c r="B7" s="14">
        <v>1000</v>
      </c>
      <c r="C7" s="15" t="s">
        <v>6</v>
      </c>
      <c r="D7" s="15"/>
      <c r="E7" s="16"/>
      <c r="F7" s="16">
        <f>SUM(D7:D7)</f>
        <v>0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5">
        <f t="shared" ref="S7:S13" si="0">SUM(F7:R7)</f>
        <v>0</v>
      </c>
      <c r="T7" s="15"/>
      <c r="U7" s="15">
        <f>+S7</f>
        <v>0</v>
      </c>
    </row>
    <row r="8" spans="2:21" x14ac:dyDescent="0.35">
      <c r="B8" s="129">
        <v>1100</v>
      </c>
      <c r="C8" s="130" t="s">
        <v>5</v>
      </c>
      <c r="D8" s="130">
        <v>80</v>
      </c>
      <c r="E8" s="130">
        <v>0</v>
      </c>
      <c r="F8" s="131">
        <f t="shared" ref="F8:F13" si="1">+D8+E8</f>
        <v>80</v>
      </c>
      <c r="G8" s="18"/>
      <c r="H8" s="18"/>
      <c r="I8" s="18"/>
      <c r="J8" s="18"/>
      <c r="K8" s="18"/>
      <c r="L8" s="18">
        <v>10</v>
      </c>
      <c r="M8" s="18"/>
      <c r="N8" s="18"/>
      <c r="O8" s="18"/>
      <c r="P8" s="18"/>
      <c r="Q8" s="18"/>
      <c r="R8" s="18"/>
      <c r="S8" s="17">
        <f t="shared" si="0"/>
        <v>90</v>
      </c>
      <c r="T8" s="17"/>
      <c r="U8" s="17">
        <f>+S8</f>
        <v>90</v>
      </c>
    </row>
    <row r="9" spans="2:21" x14ac:dyDescent="0.35">
      <c r="B9" s="129">
        <v>1200</v>
      </c>
      <c r="C9" s="130" t="s">
        <v>4</v>
      </c>
      <c r="D9" s="130">
        <f>+D211-D217</f>
        <v>5600</v>
      </c>
      <c r="E9" s="130">
        <v>800</v>
      </c>
      <c r="F9" s="131">
        <f t="shared" si="1"/>
        <v>6400</v>
      </c>
      <c r="G9" s="18"/>
      <c r="H9" s="18"/>
      <c r="I9" s="18"/>
      <c r="J9" s="18"/>
      <c r="K9" s="18">
        <f>-I92-E96</f>
        <v>-1120</v>
      </c>
      <c r="L9" s="18"/>
      <c r="M9" s="18"/>
      <c r="N9" s="18"/>
      <c r="O9" s="18"/>
      <c r="P9" s="17"/>
      <c r="Q9" s="18"/>
      <c r="R9" s="18"/>
      <c r="S9" s="17">
        <f t="shared" si="0"/>
        <v>5280</v>
      </c>
      <c r="T9" s="17"/>
      <c r="U9" s="17">
        <f>+S9</f>
        <v>5280</v>
      </c>
    </row>
    <row r="10" spans="2:21" x14ac:dyDescent="0.35">
      <c r="B10" s="132">
        <v>1300</v>
      </c>
      <c r="C10" s="130" t="s">
        <v>66</v>
      </c>
      <c r="D10" s="130">
        <v>800</v>
      </c>
      <c r="E10" s="130">
        <v>0</v>
      </c>
      <c r="F10" s="131">
        <f t="shared" si="1"/>
        <v>800</v>
      </c>
      <c r="G10" s="18"/>
      <c r="H10" s="18"/>
      <c r="I10" s="18"/>
      <c r="J10" s="18"/>
      <c r="K10" s="18"/>
      <c r="L10" s="18"/>
      <c r="M10" s="18">
        <v>-100</v>
      </c>
      <c r="N10" s="18"/>
      <c r="O10" s="18"/>
      <c r="P10" s="17"/>
      <c r="Q10" s="18"/>
      <c r="R10" s="18"/>
      <c r="S10" s="17">
        <f t="shared" si="0"/>
        <v>700</v>
      </c>
      <c r="T10" s="17"/>
      <c r="U10" s="17">
        <f t="shared" ref="U10:U33" si="2">+S10</f>
        <v>700</v>
      </c>
    </row>
    <row r="11" spans="2:21" x14ac:dyDescent="0.35">
      <c r="B11" s="129">
        <v>1400</v>
      </c>
      <c r="C11" s="130" t="s">
        <v>54</v>
      </c>
      <c r="D11" s="130">
        <v>250</v>
      </c>
      <c r="E11" s="130">
        <v>0</v>
      </c>
      <c r="F11" s="131">
        <f t="shared" si="1"/>
        <v>250</v>
      </c>
      <c r="G11" s="18"/>
      <c r="H11" s="18"/>
      <c r="I11" s="18"/>
      <c r="J11" s="18"/>
      <c r="K11" s="18"/>
      <c r="L11" s="18"/>
      <c r="M11" s="18"/>
      <c r="N11" s="18"/>
      <c r="O11" s="18"/>
      <c r="P11" s="17"/>
      <c r="Q11" s="18">
        <v>-50</v>
      </c>
      <c r="R11" s="18"/>
      <c r="S11" s="17">
        <f t="shared" si="0"/>
        <v>200</v>
      </c>
      <c r="T11" s="17"/>
      <c r="U11" s="17">
        <f t="shared" si="2"/>
        <v>200</v>
      </c>
    </row>
    <row r="12" spans="2:21" x14ac:dyDescent="0.35">
      <c r="B12" s="129">
        <v>1440</v>
      </c>
      <c r="C12" s="130" t="s">
        <v>55</v>
      </c>
      <c r="D12" s="130">
        <v>500</v>
      </c>
      <c r="E12" s="130">
        <v>0</v>
      </c>
      <c r="F12" s="131">
        <f t="shared" si="1"/>
        <v>500</v>
      </c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>
        <v>-130</v>
      </c>
      <c r="R12" s="18"/>
      <c r="S12" s="17">
        <f t="shared" si="0"/>
        <v>370</v>
      </c>
      <c r="T12" s="17"/>
      <c r="U12" s="17">
        <f t="shared" si="2"/>
        <v>370</v>
      </c>
    </row>
    <row r="13" spans="2:21" x14ac:dyDescent="0.35">
      <c r="B13" s="129">
        <v>1500</v>
      </c>
      <c r="C13" s="130" t="s">
        <v>7</v>
      </c>
      <c r="D13" s="130">
        <v>750</v>
      </c>
      <c r="E13" s="130">
        <v>200</v>
      </c>
      <c r="F13" s="131">
        <f t="shared" si="1"/>
        <v>950</v>
      </c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7">
        <f t="shared" si="0"/>
        <v>950</v>
      </c>
      <c r="T13" s="17"/>
      <c r="U13" s="17">
        <f t="shared" si="2"/>
        <v>950</v>
      </c>
    </row>
    <row r="14" spans="2:21" x14ac:dyDescent="0.35">
      <c r="B14" s="129">
        <v>1530</v>
      </c>
      <c r="C14" s="130" t="s">
        <v>178</v>
      </c>
      <c r="D14" s="130"/>
      <c r="E14" s="130"/>
      <c r="F14" s="131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7"/>
      <c r="T14" s="17"/>
      <c r="U14" s="17"/>
    </row>
    <row r="15" spans="2:21" x14ac:dyDescent="0.35">
      <c r="B15" s="129">
        <v>1702</v>
      </c>
      <c r="C15" s="130" t="s">
        <v>124</v>
      </c>
      <c r="D15" s="130">
        <v>5</v>
      </c>
      <c r="E15" s="130">
        <v>0</v>
      </c>
      <c r="F15" s="131">
        <f t="shared" ref="F15:F52" si="3">+D15+E15</f>
        <v>5</v>
      </c>
      <c r="G15" s="18">
        <v>-5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7">
        <f t="shared" ref="S15:S35" si="4">SUM(F15:R15)</f>
        <v>0</v>
      </c>
      <c r="T15" s="17"/>
      <c r="U15" s="17">
        <f t="shared" si="2"/>
        <v>0</v>
      </c>
    </row>
    <row r="16" spans="2:21" x14ac:dyDescent="0.35">
      <c r="B16" s="129">
        <v>1810</v>
      </c>
      <c r="C16" s="130" t="s">
        <v>72</v>
      </c>
      <c r="D16" s="130">
        <v>1000</v>
      </c>
      <c r="E16" s="130">
        <v>0</v>
      </c>
      <c r="F16" s="131">
        <f t="shared" si="3"/>
        <v>1000</v>
      </c>
      <c r="G16" s="18"/>
      <c r="H16" s="18"/>
      <c r="I16" s="18"/>
      <c r="J16" s="18"/>
      <c r="K16" s="18"/>
      <c r="L16" s="18"/>
      <c r="M16" s="18"/>
      <c r="N16" s="18">
        <v>100</v>
      </c>
      <c r="O16" s="18"/>
      <c r="P16" s="18"/>
      <c r="Q16" s="18"/>
      <c r="R16" s="18"/>
      <c r="S16" s="17">
        <f t="shared" si="4"/>
        <v>1100</v>
      </c>
      <c r="T16" s="17"/>
      <c r="U16" s="17">
        <f t="shared" si="2"/>
        <v>1100</v>
      </c>
    </row>
    <row r="17" spans="2:21" x14ac:dyDescent="0.35">
      <c r="B17" s="129">
        <v>1820</v>
      </c>
      <c r="C17" s="130" t="s">
        <v>73</v>
      </c>
      <c r="D17" s="130">
        <v>350</v>
      </c>
      <c r="E17" s="130">
        <v>0</v>
      </c>
      <c r="F17" s="131">
        <f t="shared" si="3"/>
        <v>350</v>
      </c>
      <c r="G17" s="18"/>
      <c r="H17" s="18"/>
      <c r="I17" s="18"/>
      <c r="J17" s="18"/>
      <c r="K17" s="18"/>
      <c r="L17" s="18"/>
      <c r="M17" s="18"/>
      <c r="N17" s="18"/>
      <c r="O17" s="18">
        <f>-100+25</f>
        <v>-75</v>
      </c>
      <c r="P17" s="18"/>
      <c r="Q17" s="18"/>
      <c r="R17" s="18"/>
      <c r="S17" s="17">
        <f t="shared" si="4"/>
        <v>275</v>
      </c>
      <c r="T17" s="17"/>
      <c r="U17" s="17">
        <f t="shared" si="2"/>
        <v>275</v>
      </c>
    </row>
    <row r="18" spans="2:21" x14ac:dyDescent="0.35">
      <c r="B18" s="129">
        <v>1821</v>
      </c>
      <c r="C18" s="130" t="s">
        <v>74</v>
      </c>
      <c r="D18" s="130">
        <v>550</v>
      </c>
      <c r="E18" s="130">
        <v>0</v>
      </c>
      <c r="F18" s="131">
        <f t="shared" si="3"/>
        <v>550</v>
      </c>
      <c r="G18" s="18"/>
      <c r="H18" s="18"/>
      <c r="I18" s="18"/>
      <c r="J18" s="18"/>
      <c r="K18" s="18"/>
      <c r="L18" s="18"/>
      <c r="M18" s="18"/>
      <c r="N18" s="18"/>
      <c r="O18" s="18"/>
      <c r="P18" s="18">
        <v>150</v>
      </c>
      <c r="Q18" s="18"/>
      <c r="R18" s="18"/>
      <c r="S18" s="17">
        <f t="shared" si="4"/>
        <v>700</v>
      </c>
      <c r="T18" s="17"/>
      <c r="U18" s="17">
        <f t="shared" si="2"/>
        <v>700</v>
      </c>
    </row>
    <row r="19" spans="2:21" x14ac:dyDescent="0.35">
      <c r="B19" s="129">
        <v>1920</v>
      </c>
      <c r="C19" s="130" t="s">
        <v>8</v>
      </c>
      <c r="D19" s="130">
        <v>1000</v>
      </c>
      <c r="E19" s="130">
        <v>0</v>
      </c>
      <c r="F19" s="131">
        <f t="shared" si="3"/>
        <v>1000</v>
      </c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7">
        <f t="shared" si="4"/>
        <v>1000</v>
      </c>
      <c r="T19" s="17"/>
      <c r="U19" s="17">
        <f t="shared" si="2"/>
        <v>1000</v>
      </c>
    </row>
    <row r="20" spans="2:21" x14ac:dyDescent="0.35">
      <c r="B20" s="129">
        <v>2000</v>
      </c>
      <c r="C20" s="130" t="s">
        <v>10</v>
      </c>
      <c r="D20" s="130">
        <v>-2500</v>
      </c>
      <c r="E20" s="130">
        <v>0</v>
      </c>
      <c r="F20" s="131">
        <f t="shared" si="3"/>
        <v>-2500</v>
      </c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7">
        <f t="shared" si="4"/>
        <v>-2500</v>
      </c>
      <c r="T20" s="17"/>
      <c r="U20" s="17">
        <f t="shared" si="2"/>
        <v>-2500</v>
      </c>
    </row>
    <row r="21" spans="2:21" x14ac:dyDescent="0.35">
      <c r="B21" s="129">
        <v>2050</v>
      </c>
      <c r="C21" s="130" t="s">
        <v>11</v>
      </c>
      <c r="D21" s="130">
        <v>-625</v>
      </c>
      <c r="E21" s="130">
        <v>0</v>
      </c>
      <c r="F21" s="131">
        <f t="shared" si="3"/>
        <v>-625</v>
      </c>
      <c r="G21" s="18"/>
      <c r="H21" s="18"/>
      <c r="I21" s="62"/>
      <c r="J21" s="65"/>
      <c r="K21" s="18"/>
      <c r="L21" s="18"/>
      <c r="M21" s="18"/>
      <c r="N21" s="18"/>
      <c r="O21" s="18"/>
      <c r="P21" s="18"/>
      <c r="Q21" s="18"/>
      <c r="R21" s="18">
        <f>-R52</f>
        <v>-1961.8156616042916</v>
      </c>
      <c r="S21" s="17">
        <f t="shared" si="4"/>
        <v>-2586.8156616042916</v>
      </c>
      <c r="T21" s="17"/>
      <c r="U21" s="17">
        <f t="shared" si="2"/>
        <v>-2586.8156616042916</v>
      </c>
    </row>
    <row r="22" spans="2:21" x14ac:dyDescent="0.35">
      <c r="B22" s="129">
        <v>2120</v>
      </c>
      <c r="C22" s="130" t="s">
        <v>82</v>
      </c>
      <c r="D22" s="130">
        <f>-H185</f>
        <v>-273.79316577280002</v>
      </c>
      <c r="E22" s="130">
        <v>0</v>
      </c>
      <c r="F22" s="131">
        <f t="shared" si="3"/>
        <v>-273.79316577280002</v>
      </c>
      <c r="G22" s="18"/>
      <c r="H22" s="18"/>
      <c r="I22" s="62"/>
      <c r="J22" s="65"/>
      <c r="K22" s="18"/>
      <c r="L22" s="18"/>
      <c r="M22" s="18"/>
      <c r="N22" s="18"/>
      <c r="O22" s="18"/>
      <c r="P22" s="18"/>
      <c r="Q22" s="18"/>
      <c r="R22" s="18">
        <f>-I196</f>
        <v>35.151726630912002</v>
      </c>
      <c r="S22" s="17">
        <f t="shared" si="4"/>
        <v>-238.64143914188801</v>
      </c>
      <c r="T22" s="17"/>
      <c r="U22" s="17">
        <f t="shared" si="2"/>
        <v>-238.64143914188801</v>
      </c>
    </row>
    <row r="23" spans="2:21" x14ac:dyDescent="0.35">
      <c r="B23" s="129">
        <v>2240</v>
      </c>
      <c r="C23" s="130" t="s">
        <v>9</v>
      </c>
      <c r="D23" s="130">
        <v>-3125</v>
      </c>
      <c r="E23" s="130">
        <v>0</v>
      </c>
      <c r="F23" s="131">
        <f t="shared" si="3"/>
        <v>-3125</v>
      </c>
      <c r="G23" s="18"/>
      <c r="H23" s="18"/>
      <c r="I23" s="17"/>
      <c r="J23" s="18"/>
      <c r="K23" s="18"/>
      <c r="L23" s="18"/>
      <c r="M23" s="18"/>
      <c r="N23" s="18"/>
      <c r="O23" s="18"/>
      <c r="P23" s="18"/>
      <c r="Q23" s="18"/>
      <c r="R23" s="18"/>
      <c r="S23" s="17">
        <f t="shared" si="4"/>
        <v>-3125</v>
      </c>
      <c r="T23" s="17"/>
      <c r="U23" s="17">
        <f t="shared" si="2"/>
        <v>-3125</v>
      </c>
    </row>
    <row r="24" spans="2:21" x14ac:dyDescent="0.35">
      <c r="B24" s="129">
        <v>2380</v>
      </c>
      <c r="C24" s="130" t="s">
        <v>58</v>
      </c>
      <c r="D24" s="130">
        <f>-SUM(D7:D23)-SUM(D25:D53)</f>
        <v>-2785.2068342271996</v>
      </c>
      <c r="E24" s="130">
        <v>2656</v>
      </c>
      <c r="F24" s="131">
        <f t="shared" si="3"/>
        <v>-129.20683422719958</v>
      </c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7">
        <f t="shared" si="4"/>
        <v>-129.20683422719958</v>
      </c>
      <c r="T24" s="17"/>
      <c r="U24" s="17">
        <f t="shared" si="2"/>
        <v>-129.20683422719958</v>
      </c>
    </row>
    <row r="25" spans="2:21" x14ac:dyDescent="0.35">
      <c r="B25" s="129">
        <v>2400</v>
      </c>
      <c r="C25" s="130" t="s">
        <v>12</v>
      </c>
      <c r="D25" s="130">
        <v>-500</v>
      </c>
      <c r="E25" s="130">
        <v>150</v>
      </c>
      <c r="F25" s="131">
        <f t="shared" si="3"/>
        <v>-350</v>
      </c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7">
        <f t="shared" si="4"/>
        <v>-350</v>
      </c>
      <c r="T25" s="17"/>
      <c r="U25" s="17">
        <f t="shared" si="2"/>
        <v>-350</v>
      </c>
    </row>
    <row r="26" spans="2:21" x14ac:dyDescent="0.35">
      <c r="B26" s="129">
        <v>2500</v>
      </c>
      <c r="C26" s="130" t="s">
        <v>13</v>
      </c>
      <c r="D26" s="130">
        <v>-125</v>
      </c>
      <c r="E26" s="130">
        <v>120</v>
      </c>
      <c r="F26" s="131">
        <f t="shared" si="3"/>
        <v>-5</v>
      </c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>
        <f>-I194-F26</f>
        <v>-485.88310502662182</v>
      </c>
      <c r="S26" s="17">
        <f t="shared" si="4"/>
        <v>-490.88310502662182</v>
      </c>
      <c r="T26" s="17"/>
      <c r="U26" s="17">
        <f t="shared" si="2"/>
        <v>-490.88310502662182</v>
      </c>
    </row>
    <row r="27" spans="2:21" x14ac:dyDescent="0.35">
      <c r="B27" s="129">
        <v>2770</v>
      </c>
      <c r="C27" s="130" t="s">
        <v>126</v>
      </c>
      <c r="D27" s="130">
        <v>-18</v>
      </c>
      <c r="E27" s="130">
        <v>18</v>
      </c>
      <c r="F27" s="131">
        <f t="shared" si="3"/>
        <v>0</v>
      </c>
      <c r="G27" s="18"/>
      <c r="H27" s="18">
        <f>-I65</f>
        <v>-23.832999999999963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7">
        <f t="shared" si="4"/>
        <v>-23.832999999999963</v>
      </c>
      <c r="T27" s="17"/>
      <c r="U27" s="17">
        <f t="shared" si="2"/>
        <v>-23.832999999999963</v>
      </c>
    </row>
    <row r="28" spans="2:21" x14ac:dyDescent="0.35">
      <c r="B28" s="129">
        <v>2780</v>
      </c>
      <c r="C28" s="130" t="s">
        <v>127</v>
      </c>
      <c r="D28" s="130">
        <v>-21</v>
      </c>
      <c r="E28" s="130">
        <v>21</v>
      </c>
      <c r="F28" s="131">
        <f t="shared" si="3"/>
        <v>0</v>
      </c>
      <c r="G28" s="18"/>
      <c r="H28" s="18">
        <f>-I64</f>
        <v>-34.059959999999997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7">
        <f t="shared" si="4"/>
        <v>-34.059959999999997</v>
      </c>
      <c r="T28" s="17"/>
      <c r="U28" s="17">
        <f t="shared" si="2"/>
        <v>-34.059959999999997</v>
      </c>
    </row>
    <row r="29" spans="2:21" x14ac:dyDescent="0.35">
      <c r="B29" s="129">
        <v>2930</v>
      </c>
      <c r="C29" s="130" t="s">
        <v>128</v>
      </c>
      <c r="D29" s="130">
        <v>-12</v>
      </c>
      <c r="E29" s="130">
        <v>0</v>
      </c>
      <c r="F29" s="131">
        <f t="shared" si="3"/>
        <v>-12</v>
      </c>
      <c r="G29" s="18">
        <v>-8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7">
        <f t="shared" si="4"/>
        <v>-20</v>
      </c>
      <c r="T29" s="17"/>
      <c r="U29" s="17">
        <f t="shared" si="2"/>
        <v>-20</v>
      </c>
    </row>
    <row r="30" spans="2:21" x14ac:dyDescent="0.35">
      <c r="B30" s="129">
        <v>2940</v>
      </c>
      <c r="C30" s="130" t="s">
        <v>143</v>
      </c>
      <c r="D30" s="130">
        <v>-150</v>
      </c>
      <c r="E30" s="130">
        <v>0</v>
      </c>
      <c r="F30" s="131">
        <f t="shared" si="3"/>
        <v>-150</v>
      </c>
      <c r="G30" s="18">
        <f>-G40</f>
        <v>-91.56</v>
      </c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7">
        <f t="shared" si="4"/>
        <v>-241.56</v>
      </c>
      <c r="T30" s="17"/>
      <c r="U30" s="17">
        <f t="shared" si="2"/>
        <v>-241.56</v>
      </c>
    </row>
    <row r="31" spans="2:21" x14ac:dyDescent="0.35">
      <c r="B31" s="129">
        <v>2970</v>
      </c>
      <c r="C31" s="130" t="s">
        <v>68</v>
      </c>
      <c r="D31" s="130"/>
      <c r="E31" s="130">
        <v>0</v>
      </c>
      <c r="F31" s="131">
        <f t="shared" si="3"/>
        <v>0</v>
      </c>
      <c r="G31" s="18"/>
      <c r="H31" s="18"/>
      <c r="I31" s="18">
        <v>-15</v>
      </c>
      <c r="J31" s="18"/>
      <c r="K31" s="17"/>
      <c r="L31" s="18"/>
      <c r="M31" s="18"/>
      <c r="N31" s="18"/>
      <c r="O31" s="18"/>
      <c r="P31" s="18"/>
      <c r="Q31" s="18"/>
      <c r="R31" s="18"/>
      <c r="S31" s="17">
        <f t="shared" si="4"/>
        <v>-15</v>
      </c>
      <c r="T31" s="17"/>
      <c r="U31" s="17">
        <f t="shared" si="2"/>
        <v>-15</v>
      </c>
    </row>
    <row r="32" spans="2:21" x14ac:dyDescent="0.35">
      <c r="B32" s="129">
        <v>2980</v>
      </c>
      <c r="C32" s="130" t="s">
        <v>130</v>
      </c>
      <c r="D32" s="130"/>
      <c r="E32" s="130">
        <v>0</v>
      </c>
      <c r="F32" s="131">
        <f t="shared" si="3"/>
        <v>0</v>
      </c>
      <c r="G32" s="18"/>
      <c r="H32" s="18"/>
      <c r="I32" s="62"/>
      <c r="J32" s="18">
        <v>-160</v>
      </c>
      <c r="K32" s="62"/>
      <c r="L32" s="18"/>
      <c r="M32" s="18"/>
      <c r="N32" s="18"/>
      <c r="O32" s="18"/>
      <c r="P32" s="17"/>
      <c r="Q32" s="18"/>
      <c r="R32" s="17"/>
      <c r="S32" s="17">
        <f t="shared" si="4"/>
        <v>-160</v>
      </c>
      <c r="T32" s="17"/>
      <c r="U32" s="17">
        <f t="shared" si="2"/>
        <v>-160</v>
      </c>
    </row>
    <row r="33" spans="2:21" x14ac:dyDescent="0.35">
      <c r="B33" s="129">
        <v>2990</v>
      </c>
      <c r="C33" s="130" t="s">
        <v>62</v>
      </c>
      <c r="D33" s="130">
        <v>-750</v>
      </c>
      <c r="E33" s="130">
        <v>0</v>
      </c>
      <c r="F33" s="131">
        <f t="shared" si="3"/>
        <v>-750</v>
      </c>
      <c r="G33" s="18"/>
      <c r="H33" s="18"/>
      <c r="I33" s="17"/>
      <c r="J33" s="18"/>
      <c r="K33" s="17"/>
      <c r="L33" s="18"/>
      <c r="M33" s="18"/>
      <c r="N33" s="18"/>
      <c r="O33" s="18"/>
      <c r="P33" s="17"/>
      <c r="Q33" s="18"/>
      <c r="R33" s="18"/>
      <c r="S33" s="17">
        <f t="shared" si="4"/>
        <v>-750</v>
      </c>
      <c r="T33" s="17"/>
      <c r="U33" s="17">
        <f t="shared" si="2"/>
        <v>-750</v>
      </c>
    </row>
    <row r="34" spans="2:21" x14ac:dyDescent="0.35">
      <c r="B34" s="129">
        <v>3000</v>
      </c>
      <c r="C34" s="130" t="s">
        <v>14</v>
      </c>
      <c r="D34" s="130"/>
      <c r="E34" s="130">
        <v>-15000</v>
      </c>
      <c r="F34" s="131">
        <f t="shared" si="3"/>
        <v>-15000</v>
      </c>
      <c r="G34" s="18"/>
      <c r="H34" s="18"/>
      <c r="I34" s="18">
        <v>15</v>
      </c>
      <c r="J34" s="18"/>
      <c r="K34" s="17"/>
      <c r="L34" s="18"/>
      <c r="M34" s="18"/>
      <c r="N34" s="18"/>
      <c r="O34" s="18"/>
      <c r="P34" s="17"/>
      <c r="Q34" s="18"/>
      <c r="R34" s="18"/>
      <c r="S34" s="17">
        <f t="shared" si="4"/>
        <v>-14985</v>
      </c>
      <c r="T34" s="17">
        <f t="shared" ref="T34:T53" si="5">+S34</f>
        <v>-14985</v>
      </c>
      <c r="U34" s="17"/>
    </row>
    <row r="35" spans="2:21" x14ac:dyDescent="0.35">
      <c r="B35" s="129">
        <v>3800</v>
      </c>
      <c r="C35" s="130" t="s">
        <v>15</v>
      </c>
      <c r="D35" s="130"/>
      <c r="E35" s="130">
        <v>-150</v>
      </c>
      <c r="F35" s="131">
        <f t="shared" si="3"/>
        <v>-150</v>
      </c>
      <c r="G35" s="18"/>
      <c r="H35" s="18"/>
      <c r="I35" s="18"/>
      <c r="J35" s="18"/>
      <c r="K35" s="17">
        <v>150</v>
      </c>
      <c r="L35" s="18"/>
      <c r="M35" s="18"/>
      <c r="N35" s="18"/>
      <c r="O35" s="18"/>
      <c r="P35" s="17"/>
      <c r="Q35" s="18"/>
      <c r="R35" s="18"/>
      <c r="S35" s="17">
        <f t="shared" si="4"/>
        <v>0</v>
      </c>
      <c r="T35" s="17">
        <f t="shared" si="5"/>
        <v>0</v>
      </c>
      <c r="U35" s="17"/>
    </row>
    <row r="36" spans="2:21" x14ac:dyDescent="0.35">
      <c r="B36" s="129">
        <v>3810</v>
      </c>
      <c r="C36" s="130" t="s">
        <v>144</v>
      </c>
      <c r="D36" s="130"/>
      <c r="E36" s="130">
        <v>0</v>
      </c>
      <c r="F36" s="131">
        <f t="shared" si="3"/>
        <v>0</v>
      </c>
      <c r="G36" s="18"/>
      <c r="H36" s="18"/>
      <c r="I36" s="18"/>
      <c r="J36" s="18"/>
      <c r="K36" s="17"/>
      <c r="L36" s="18"/>
      <c r="M36" s="18"/>
      <c r="N36" s="18"/>
      <c r="O36" s="18"/>
      <c r="P36" s="17"/>
      <c r="Q36" s="18"/>
      <c r="R36" s="18"/>
      <c r="S36" s="17"/>
      <c r="T36" s="17"/>
      <c r="U36" s="17"/>
    </row>
    <row r="37" spans="2:21" x14ac:dyDescent="0.35">
      <c r="B37" s="129">
        <v>4000</v>
      </c>
      <c r="C37" s="130" t="s">
        <v>56</v>
      </c>
      <c r="D37" s="130"/>
      <c r="E37" s="130">
        <v>4000</v>
      </c>
      <c r="F37" s="131">
        <f t="shared" si="3"/>
        <v>4000</v>
      </c>
      <c r="G37" s="18"/>
      <c r="H37" s="18"/>
      <c r="I37" s="18"/>
      <c r="J37" s="18"/>
      <c r="K37" s="17"/>
      <c r="L37" s="18"/>
      <c r="M37" s="18"/>
      <c r="N37" s="18"/>
      <c r="O37" s="18"/>
      <c r="P37" s="17"/>
      <c r="Q37" s="18">
        <f>-Q11</f>
        <v>50</v>
      </c>
      <c r="R37" s="18"/>
      <c r="S37" s="17">
        <f t="shared" ref="S37:S53" si="6">SUM(F37:R37)</f>
        <v>4050</v>
      </c>
      <c r="T37" s="17">
        <f t="shared" si="5"/>
        <v>4050</v>
      </c>
      <c r="U37" s="17"/>
    </row>
    <row r="38" spans="2:21" x14ac:dyDescent="0.35">
      <c r="B38" s="129">
        <v>4290</v>
      </c>
      <c r="C38" s="130" t="s">
        <v>57</v>
      </c>
      <c r="D38" s="130"/>
      <c r="E38" s="130">
        <v>0</v>
      </c>
      <c r="F38" s="131">
        <f t="shared" si="3"/>
        <v>0</v>
      </c>
      <c r="G38" s="18"/>
      <c r="H38" s="18"/>
      <c r="I38" s="18"/>
      <c r="J38" s="18"/>
      <c r="K38" s="17"/>
      <c r="L38" s="18"/>
      <c r="M38" s="18"/>
      <c r="N38" s="18"/>
      <c r="O38" s="18"/>
      <c r="P38" s="17"/>
      <c r="Q38" s="18">
        <f>-Q12</f>
        <v>130</v>
      </c>
      <c r="R38" s="18"/>
      <c r="S38" s="17">
        <f t="shared" si="6"/>
        <v>130</v>
      </c>
      <c r="T38" s="17">
        <f t="shared" si="5"/>
        <v>130</v>
      </c>
      <c r="U38" s="17"/>
    </row>
    <row r="39" spans="2:21" x14ac:dyDescent="0.35">
      <c r="B39" s="129">
        <v>5000</v>
      </c>
      <c r="C39" s="130" t="s">
        <v>17</v>
      </c>
      <c r="D39" s="130"/>
      <c r="E39" s="130">
        <v>2000</v>
      </c>
      <c r="F39" s="131">
        <f t="shared" si="3"/>
        <v>2000</v>
      </c>
      <c r="G39" s="18">
        <f>-G15-G29</f>
        <v>13</v>
      </c>
      <c r="H39" s="18"/>
      <c r="I39" s="18"/>
      <c r="J39" s="18"/>
      <c r="K39" s="17"/>
      <c r="L39" s="18"/>
      <c r="M39" s="18"/>
      <c r="N39" s="18"/>
      <c r="O39" s="18"/>
      <c r="P39" s="17"/>
      <c r="Q39" s="18"/>
      <c r="R39" s="18"/>
      <c r="S39" s="17">
        <f t="shared" si="6"/>
        <v>2013</v>
      </c>
      <c r="T39" s="17">
        <f t="shared" si="5"/>
        <v>2013</v>
      </c>
      <c r="U39" s="17"/>
    </row>
    <row r="40" spans="2:21" x14ac:dyDescent="0.35">
      <c r="B40" s="129">
        <v>5180</v>
      </c>
      <c r="C40" s="130" t="s">
        <v>142</v>
      </c>
      <c r="D40" s="130"/>
      <c r="E40" s="130">
        <v>150</v>
      </c>
      <c r="F40" s="131">
        <f t="shared" si="3"/>
        <v>150</v>
      </c>
      <c r="G40" s="18">
        <f>+I58</f>
        <v>91.56</v>
      </c>
      <c r="H40" s="18"/>
      <c r="I40" s="18"/>
      <c r="J40" s="18"/>
      <c r="K40" s="17"/>
      <c r="L40" s="18"/>
      <c r="M40" s="18"/>
      <c r="N40" s="18"/>
      <c r="O40" s="18"/>
      <c r="P40" s="17"/>
      <c r="Q40" s="18"/>
      <c r="R40" s="18"/>
      <c r="S40" s="17">
        <f t="shared" si="6"/>
        <v>241.56</v>
      </c>
      <c r="T40" s="17">
        <f t="shared" si="5"/>
        <v>241.56</v>
      </c>
      <c r="U40" s="17"/>
    </row>
    <row r="41" spans="2:21" x14ac:dyDescent="0.35">
      <c r="B41" s="129">
        <v>5400</v>
      </c>
      <c r="C41" s="130" t="s">
        <v>125</v>
      </c>
      <c r="D41" s="130"/>
      <c r="E41" s="130">
        <v>260</v>
      </c>
      <c r="F41" s="131">
        <f t="shared" si="3"/>
        <v>260</v>
      </c>
      <c r="G41" s="18"/>
      <c r="H41" s="18">
        <f>+I62</f>
        <v>57.89295999999996</v>
      </c>
      <c r="I41" s="18"/>
      <c r="J41" s="18"/>
      <c r="K41" s="17"/>
      <c r="L41" s="18"/>
      <c r="M41" s="18"/>
      <c r="N41" s="18"/>
      <c r="O41" s="18"/>
      <c r="P41" s="17"/>
      <c r="Q41" s="18"/>
      <c r="R41" s="18"/>
      <c r="S41" s="17">
        <f t="shared" si="6"/>
        <v>317.89295999999996</v>
      </c>
      <c r="T41" s="17">
        <f t="shared" si="5"/>
        <v>317.89295999999996</v>
      </c>
      <c r="U41" s="17"/>
    </row>
    <row r="42" spans="2:21" x14ac:dyDescent="0.35">
      <c r="B42" s="129">
        <v>6000</v>
      </c>
      <c r="C42" s="130" t="s">
        <v>18</v>
      </c>
      <c r="D42" s="130"/>
      <c r="E42" s="130">
        <v>0</v>
      </c>
      <c r="F42" s="131">
        <f t="shared" si="3"/>
        <v>0</v>
      </c>
      <c r="G42" s="18"/>
      <c r="H42" s="18"/>
      <c r="I42" s="18"/>
      <c r="J42" s="18"/>
      <c r="K42" s="17">
        <f>+I92</f>
        <v>795</v>
      </c>
      <c r="L42" s="18">
        <v>20</v>
      </c>
      <c r="M42" s="18"/>
      <c r="N42" s="18"/>
      <c r="O42" s="18"/>
      <c r="P42" s="17"/>
      <c r="Q42" s="18"/>
      <c r="R42" s="18"/>
      <c r="S42" s="17">
        <f t="shared" si="6"/>
        <v>815</v>
      </c>
      <c r="T42" s="17">
        <f t="shared" si="5"/>
        <v>815</v>
      </c>
      <c r="U42" s="17"/>
    </row>
    <row r="43" spans="2:21" x14ac:dyDescent="0.35">
      <c r="B43" s="129">
        <v>6001</v>
      </c>
      <c r="C43" s="130" t="s">
        <v>71</v>
      </c>
      <c r="D43" s="130"/>
      <c r="E43" s="130">
        <v>0</v>
      </c>
      <c r="F43" s="131">
        <f t="shared" si="3"/>
        <v>0</v>
      </c>
      <c r="G43" s="18"/>
      <c r="H43" s="18"/>
      <c r="I43" s="18"/>
      <c r="J43" s="18"/>
      <c r="K43" s="17"/>
      <c r="L43" s="18">
        <v>-30</v>
      </c>
      <c r="M43" s="18"/>
      <c r="N43" s="18"/>
      <c r="O43" s="18"/>
      <c r="P43" s="17"/>
      <c r="Q43" s="18"/>
      <c r="R43" s="18"/>
      <c r="S43" s="17">
        <f t="shared" si="6"/>
        <v>-30</v>
      </c>
      <c r="T43" s="17">
        <f t="shared" si="5"/>
        <v>-30</v>
      </c>
      <c r="U43" s="17"/>
    </row>
    <row r="44" spans="2:21" x14ac:dyDescent="0.35">
      <c r="B44" s="129">
        <v>6010</v>
      </c>
      <c r="C44" s="130" t="s">
        <v>145</v>
      </c>
      <c r="D44" s="130"/>
      <c r="E44" s="130">
        <v>0</v>
      </c>
      <c r="F44" s="131">
        <f t="shared" si="3"/>
        <v>0</v>
      </c>
      <c r="G44" s="18"/>
      <c r="H44" s="18"/>
      <c r="I44" s="18"/>
      <c r="J44" s="18"/>
      <c r="K44" s="17">
        <v>175</v>
      </c>
      <c r="L44" s="18"/>
      <c r="M44" s="18"/>
      <c r="N44" s="18"/>
      <c r="O44" s="18"/>
      <c r="P44" s="17"/>
      <c r="Q44" s="18"/>
      <c r="R44" s="18"/>
      <c r="S44" s="17">
        <f t="shared" si="6"/>
        <v>175</v>
      </c>
      <c r="T44" s="17">
        <f>+S44</f>
        <v>175</v>
      </c>
      <c r="U44" s="17"/>
    </row>
    <row r="45" spans="2:21" x14ac:dyDescent="0.35">
      <c r="B45" s="129">
        <v>7900</v>
      </c>
      <c r="C45" s="130" t="s">
        <v>16</v>
      </c>
      <c r="D45" s="130"/>
      <c r="E45" s="130">
        <v>5000</v>
      </c>
      <c r="F45" s="131">
        <f t="shared" si="3"/>
        <v>5000</v>
      </c>
      <c r="G45" s="18"/>
      <c r="H45" s="18"/>
      <c r="I45" s="18"/>
      <c r="J45" s="18">
        <v>160</v>
      </c>
      <c r="K45" s="62"/>
      <c r="L45" s="18"/>
      <c r="M45" s="18"/>
      <c r="N45" s="18"/>
      <c r="O45" s="18"/>
      <c r="P45" s="17"/>
      <c r="Q45" s="18"/>
      <c r="R45" s="18"/>
      <c r="S45" s="17">
        <f t="shared" si="6"/>
        <v>5160</v>
      </c>
      <c r="T45" s="17">
        <f t="shared" si="5"/>
        <v>5160</v>
      </c>
      <c r="U45" s="17"/>
    </row>
    <row r="46" spans="2:21" x14ac:dyDescent="0.35">
      <c r="B46" s="129">
        <v>8050</v>
      </c>
      <c r="C46" s="130" t="s">
        <v>63</v>
      </c>
      <c r="D46" s="130"/>
      <c r="E46" s="130">
        <v>0</v>
      </c>
      <c r="F46" s="131">
        <f t="shared" si="3"/>
        <v>0</v>
      </c>
      <c r="G46" s="18"/>
      <c r="H46" s="18"/>
      <c r="I46" s="18"/>
      <c r="J46" s="18"/>
      <c r="K46" s="17"/>
      <c r="L46" s="18"/>
      <c r="M46" s="18"/>
      <c r="N46" s="18"/>
      <c r="O46" s="18"/>
      <c r="P46" s="18"/>
      <c r="Q46" s="18"/>
      <c r="R46" s="18"/>
      <c r="S46" s="17">
        <f t="shared" si="6"/>
        <v>0</v>
      </c>
      <c r="T46" s="17">
        <f t="shared" si="5"/>
        <v>0</v>
      </c>
      <c r="U46" s="17"/>
    </row>
    <row r="47" spans="2:21" x14ac:dyDescent="0.35">
      <c r="B47" s="129">
        <v>8075</v>
      </c>
      <c r="C47" s="130" t="s">
        <v>140</v>
      </c>
      <c r="D47" s="130"/>
      <c r="E47" s="130">
        <v>0</v>
      </c>
      <c r="F47" s="131">
        <f t="shared" si="3"/>
        <v>0</v>
      </c>
      <c r="G47" s="18"/>
      <c r="H47" s="18"/>
      <c r="I47" s="18"/>
      <c r="J47" s="18"/>
      <c r="K47" s="17"/>
      <c r="L47" s="18"/>
      <c r="M47" s="18"/>
      <c r="N47" s="18">
        <v>300</v>
      </c>
      <c r="O47" s="18"/>
      <c r="P47" s="18"/>
      <c r="Q47" s="18"/>
      <c r="R47" s="18"/>
      <c r="S47" s="17">
        <f t="shared" si="6"/>
        <v>300</v>
      </c>
      <c r="T47" s="17">
        <f>+S47</f>
        <v>300</v>
      </c>
      <c r="U47" s="17"/>
    </row>
    <row r="48" spans="2:21" x14ac:dyDescent="0.35">
      <c r="B48" s="129">
        <v>8080</v>
      </c>
      <c r="C48" s="130" t="s">
        <v>141</v>
      </c>
      <c r="D48" s="130"/>
      <c r="E48" s="130">
        <v>-725</v>
      </c>
      <c r="F48" s="131">
        <f t="shared" si="3"/>
        <v>-725</v>
      </c>
      <c r="G48" s="18"/>
      <c r="H48" s="18"/>
      <c r="I48" s="18"/>
      <c r="J48" s="18"/>
      <c r="K48" s="17"/>
      <c r="L48" s="18"/>
      <c r="M48" s="18"/>
      <c r="N48" s="18"/>
      <c r="O48" s="18">
        <v>100</v>
      </c>
      <c r="P48" s="18"/>
      <c r="Q48" s="18"/>
      <c r="R48" s="18"/>
      <c r="S48" s="17">
        <f t="shared" si="6"/>
        <v>-625</v>
      </c>
      <c r="T48" s="17">
        <f t="shared" si="5"/>
        <v>-625</v>
      </c>
      <c r="U48" s="17"/>
    </row>
    <row r="49" spans="2:22" ht="15" customHeight="1" x14ac:dyDescent="0.35">
      <c r="B49" s="129">
        <v>8085</v>
      </c>
      <c r="C49" s="130" t="s">
        <v>59</v>
      </c>
      <c r="D49" s="130"/>
      <c r="E49" s="130">
        <v>0</v>
      </c>
      <c r="F49" s="131">
        <f t="shared" si="3"/>
        <v>0</v>
      </c>
      <c r="G49" s="18"/>
      <c r="H49" s="18"/>
      <c r="I49" s="18"/>
      <c r="J49" s="18"/>
      <c r="K49" s="18"/>
      <c r="L49" s="18"/>
      <c r="M49" s="18">
        <v>100</v>
      </c>
      <c r="N49" s="18">
        <v>-400</v>
      </c>
      <c r="O49" s="18">
        <v>-25</v>
      </c>
      <c r="P49" s="18">
        <v>-150</v>
      </c>
      <c r="Q49" s="18"/>
      <c r="R49" s="18"/>
      <c r="S49" s="17">
        <f t="shared" si="6"/>
        <v>-475</v>
      </c>
      <c r="T49" s="17">
        <f t="shared" si="5"/>
        <v>-475</v>
      </c>
      <c r="U49" s="17"/>
      <c r="V49" s="10">
        <f>SUM(T47:T49)</f>
        <v>-800</v>
      </c>
    </row>
    <row r="50" spans="2:22" ht="15" customHeight="1" x14ac:dyDescent="0.35">
      <c r="B50" s="129">
        <v>8150</v>
      </c>
      <c r="C50" s="130" t="s">
        <v>61</v>
      </c>
      <c r="D50" s="130"/>
      <c r="E50" s="130">
        <v>500</v>
      </c>
      <c r="F50" s="131">
        <f t="shared" si="3"/>
        <v>500</v>
      </c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7">
        <f t="shared" si="6"/>
        <v>500</v>
      </c>
      <c r="T50" s="17">
        <f t="shared" si="5"/>
        <v>500</v>
      </c>
      <c r="U50" s="17"/>
    </row>
    <row r="51" spans="2:22" x14ac:dyDescent="0.35">
      <c r="B51" s="129">
        <v>8300</v>
      </c>
      <c r="C51" s="130" t="s">
        <v>122</v>
      </c>
      <c r="D51" s="130"/>
      <c r="E51" s="130">
        <v>0</v>
      </c>
      <c r="F51" s="131">
        <f t="shared" si="3"/>
        <v>0</v>
      </c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>
        <f>-J197</f>
        <v>450.73137839570984</v>
      </c>
      <c r="S51" s="17">
        <f t="shared" si="6"/>
        <v>450.73137839570984</v>
      </c>
      <c r="T51" s="17">
        <f t="shared" si="5"/>
        <v>450.73137839570984</v>
      </c>
      <c r="U51" s="17"/>
    </row>
    <row r="52" spans="2:22" x14ac:dyDescent="0.35">
      <c r="B52" s="129">
        <v>8960</v>
      </c>
      <c r="C52" s="130" t="s">
        <v>20</v>
      </c>
      <c r="D52" s="130"/>
      <c r="E52" s="130">
        <v>0</v>
      </c>
      <c r="F52" s="131">
        <f t="shared" si="3"/>
        <v>0</v>
      </c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>
        <f>+J198</f>
        <v>1961.8156616042916</v>
      </c>
      <c r="S52" s="17">
        <f t="shared" si="6"/>
        <v>1961.8156616042916</v>
      </c>
      <c r="T52" s="17">
        <f t="shared" si="5"/>
        <v>1961.8156616042916</v>
      </c>
      <c r="U52" s="17"/>
    </row>
    <row r="53" spans="2:22" ht="15" customHeight="1" x14ac:dyDescent="0.35">
      <c r="B53" s="129"/>
      <c r="C53" s="130"/>
      <c r="D53" s="130"/>
      <c r="E53" s="130"/>
      <c r="F53" s="131">
        <f>SUM(D53:D53)</f>
        <v>0</v>
      </c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0"/>
      <c r="S53" s="17">
        <f t="shared" si="6"/>
        <v>0</v>
      </c>
      <c r="T53" s="17">
        <f t="shared" si="5"/>
        <v>0</v>
      </c>
      <c r="U53" s="17"/>
    </row>
    <row r="54" spans="2:22" x14ac:dyDescent="0.35">
      <c r="B54" s="129"/>
      <c r="C54" s="130"/>
      <c r="D54" s="130">
        <f>SUM(D7:D53)</f>
        <v>0</v>
      </c>
      <c r="E54" s="130"/>
      <c r="F54" s="131">
        <f t="shared" ref="F54:M54" si="7">SUM(F7:F53)</f>
        <v>0</v>
      </c>
      <c r="G54" s="17">
        <f t="shared" si="7"/>
        <v>0</v>
      </c>
      <c r="H54" s="17">
        <f t="shared" si="7"/>
        <v>0</v>
      </c>
      <c r="I54" s="17">
        <f t="shared" si="7"/>
        <v>0</v>
      </c>
      <c r="J54" s="17"/>
      <c r="K54" s="17">
        <f t="shared" si="7"/>
        <v>0</v>
      </c>
      <c r="L54" s="17">
        <f t="shared" si="7"/>
        <v>0</v>
      </c>
      <c r="M54" s="17">
        <f t="shared" si="7"/>
        <v>0</v>
      </c>
      <c r="N54" s="17"/>
      <c r="O54" s="17"/>
      <c r="P54" s="17">
        <f t="shared" ref="P54:U54" si="8">SUM(P7:P53)</f>
        <v>0</v>
      </c>
      <c r="Q54" s="17">
        <f t="shared" si="8"/>
        <v>0</v>
      </c>
      <c r="R54" s="17">
        <f t="shared" si="8"/>
        <v>0</v>
      </c>
      <c r="S54" s="17">
        <f t="shared" si="8"/>
        <v>-1.8189894035458565E-12</v>
      </c>
      <c r="T54" s="17">
        <f t="shared" si="8"/>
        <v>0</v>
      </c>
      <c r="U54" s="17">
        <f t="shared" si="8"/>
        <v>-1.1368683772161603E-12</v>
      </c>
    </row>
    <row r="57" spans="2:22" x14ac:dyDescent="0.35">
      <c r="B57" s="19">
        <v>1</v>
      </c>
      <c r="C57" s="20" t="s">
        <v>147</v>
      </c>
      <c r="D57" s="21"/>
      <c r="E57" s="22">
        <f>SUM(F39:G39)</f>
        <v>2013</v>
      </c>
      <c r="F57" s="23">
        <v>0.12</v>
      </c>
      <c r="G57" s="24"/>
      <c r="H57" s="24"/>
      <c r="I57" s="25">
        <f>+E57*F57</f>
        <v>241.56</v>
      </c>
    </row>
    <row r="58" spans="2:22" x14ac:dyDescent="0.35">
      <c r="C58" s="20" t="s">
        <v>129</v>
      </c>
      <c r="D58" s="21"/>
      <c r="E58" s="26">
        <f>+I57</f>
        <v>241.56</v>
      </c>
      <c r="F58" s="24">
        <v>-150</v>
      </c>
      <c r="G58" s="24"/>
      <c r="H58" s="24"/>
      <c r="I58" s="25">
        <f>SUM(E58:F58)</f>
        <v>91.56</v>
      </c>
      <c r="N58" s="27"/>
      <c r="O58" s="27"/>
      <c r="P58" s="27"/>
      <c r="Q58" s="27"/>
      <c r="R58" s="27"/>
      <c r="S58" s="21"/>
      <c r="T58" s="21"/>
    </row>
    <row r="59" spans="2:22" x14ac:dyDescent="0.35">
      <c r="C59" s="21" t="s">
        <v>67</v>
      </c>
      <c r="D59" s="21"/>
      <c r="E59" s="8"/>
      <c r="F59" s="8"/>
      <c r="G59" s="8"/>
      <c r="H59" s="8"/>
      <c r="I59" s="8"/>
      <c r="N59" s="27"/>
      <c r="O59" s="27"/>
      <c r="P59" s="27"/>
      <c r="Q59" s="27"/>
      <c r="R59" s="27"/>
      <c r="S59" s="21"/>
      <c r="T59" s="21"/>
    </row>
    <row r="60" spans="2:22" x14ac:dyDescent="0.35">
      <c r="B60" s="19">
        <v>2</v>
      </c>
      <c r="C60" s="21" t="s">
        <v>131</v>
      </c>
      <c r="F60" s="28">
        <f>+S39</f>
        <v>2013</v>
      </c>
      <c r="G60" s="28">
        <f>+S40</f>
        <v>241.56</v>
      </c>
      <c r="I60" s="28">
        <f>SUM(F60:H60)</f>
        <v>2254.56</v>
      </c>
      <c r="N60" s="27"/>
      <c r="O60" s="27"/>
      <c r="P60" s="27"/>
      <c r="Q60" s="27"/>
      <c r="R60" s="27"/>
      <c r="S60" s="21"/>
      <c r="T60" s="21"/>
    </row>
    <row r="61" spans="2:22" x14ac:dyDescent="0.35">
      <c r="C61" s="21" t="s">
        <v>132</v>
      </c>
      <c r="F61" s="28">
        <f>+I60</f>
        <v>2254.56</v>
      </c>
      <c r="G61" s="5">
        <v>0.14099999999999999</v>
      </c>
      <c r="I61" s="29">
        <f>+F61*G61</f>
        <v>317.89295999999996</v>
      </c>
      <c r="N61" s="27"/>
      <c r="O61" s="27"/>
      <c r="P61" s="27"/>
      <c r="Q61" s="27"/>
      <c r="R61" s="27"/>
      <c r="S61" s="21"/>
      <c r="T61" s="21"/>
    </row>
    <row r="62" spans="2:22" x14ac:dyDescent="0.35">
      <c r="C62" s="21" t="s">
        <v>129</v>
      </c>
      <c r="F62" s="29">
        <f>+I61</f>
        <v>317.89295999999996</v>
      </c>
      <c r="G62" s="28">
        <f>-F41</f>
        <v>-260</v>
      </c>
      <c r="I62" s="29">
        <f>SUM(F62:G62)</f>
        <v>57.89295999999996</v>
      </c>
      <c r="N62" s="27"/>
      <c r="O62" s="27"/>
      <c r="P62" s="27"/>
      <c r="Q62" s="27"/>
      <c r="R62" s="27"/>
      <c r="S62" s="21"/>
      <c r="T62" s="21"/>
    </row>
    <row r="63" spans="2:22" x14ac:dyDescent="0.35">
      <c r="C63" s="21"/>
      <c r="N63" s="27"/>
      <c r="O63" s="27"/>
      <c r="P63" s="27"/>
      <c r="Q63" s="27"/>
      <c r="R63" s="27"/>
      <c r="S63" s="21"/>
      <c r="T63" s="21"/>
    </row>
    <row r="64" spans="2:22" x14ac:dyDescent="0.35">
      <c r="C64" s="21" t="s">
        <v>148</v>
      </c>
      <c r="D64" s="21"/>
      <c r="E64" s="8">
        <f>+I57</f>
        <v>241.56</v>
      </c>
      <c r="F64" s="30">
        <v>0.14099999999999999</v>
      </c>
      <c r="G64" s="8"/>
      <c r="H64" s="8"/>
      <c r="I64" s="25">
        <f>+E64*F64</f>
        <v>34.059959999999997</v>
      </c>
      <c r="K64" s="21"/>
      <c r="L64" s="21"/>
      <c r="N64" s="27"/>
      <c r="O64" s="27"/>
      <c r="P64" s="27"/>
      <c r="Q64" s="27"/>
      <c r="R64" s="27"/>
      <c r="S64" s="21"/>
      <c r="T64" s="21"/>
    </row>
    <row r="65" spans="2:20" x14ac:dyDescent="0.35">
      <c r="C65" s="31" t="s">
        <v>133</v>
      </c>
      <c r="F65" s="29">
        <f>+I62</f>
        <v>57.89295999999996</v>
      </c>
      <c r="G65" s="10">
        <f>-I64</f>
        <v>-34.059959999999997</v>
      </c>
      <c r="I65" s="29">
        <f>SUM(F65:G65)</f>
        <v>23.832999999999963</v>
      </c>
      <c r="K65" s="21"/>
      <c r="N65" s="27"/>
      <c r="O65" s="27"/>
      <c r="P65" s="27"/>
      <c r="Q65" s="27"/>
      <c r="R65" s="27"/>
      <c r="S65" s="21"/>
      <c r="T65" s="21"/>
    </row>
    <row r="66" spans="2:20" x14ac:dyDescent="0.35">
      <c r="C66" s="31"/>
      <c r="F66" s="29"/>
      <c r="G66" s="10"/>
      <c r="I66" s="29"/>
      <c r="K66" s="21"/>
      <c r="N66" s="27"/>
      <c r="O66" s="27"/>
      <c r="P66" s="27"/>
      <c r="Q66" s="27"/>
      <c r="R66" s="27"/>
      <c r="S66" s="21"/>
      <c r="T66" s="21"/>
    </row>
    <row r="67" spans="2:20" x14ac:dyDescent="0.35">
      <c r="M67" s="21"/>
      <c r="N67" s="21"/>
      <c r="O67" s="21"/>
      <c r="P67" s="27"/>
      <c r="Q67" s="27"/>
      <c r="R67" s="27"/>
      <c r="S67" s="27"/>
      <c r="T67" s="27"/>
    </row>
    <row r="68" spans="2:20" x14ac:dyDescent="0.35">
      <c r="B68" s="19">
        <v>3</v>
      </c>
      <c r="M68" s="21"/>
    </row>
    <row r="69" spans="2:20" x14ac:dyDescent="0.35">
      <c r="B69" s="19"/>
      <c r="C69" s="5" t="s">
        <v>176</v>
      </c>
      <c r="D69" s="5">
        <v>240</v>
      </c>
      <c r="E69" s="5">
        <v>800</v>
      </c>
      <c r="F69" s="120">
        <f>+D69/E69</f>
        <v>0.3</v>
      </c>
      <c r="M69" s="21"/>
    </row>
    <row r="70" spans="2:20" x14ac:dyDescent="0.35">
      <c r="B70" s="19"/>
      <c r="C70" s="5" t="s">
        <v>177</v>
      </c>
      <c r="D70" s="5">
        <v>200</v>
      </c>
      <c r="E70" s="36">
        <f>+F69</f>
        <v>0.3</v>
      </c>
      <c r="F70" s="121">
        <f>+D70*E70</f>
        <v>60</v>
      </c>
      <c r="M70" s="21"/>
    </row>
    <row r="71" spans="2:20" x14ac:dyDescent="0.35">
      <c r="B71" s="19"/>
      <c r="F71" s="119"/>
      <c r="M71" s="21"/>
    </row>
    <row r="72" spans="2:20" x14ac:dyDescent="0.35">
      <c r="B72" s="19"/>
      <c r="M72" s="21"/>
    </row>
    <row r="73" spans="2:20" x14ac:dyDescent="0.35">
      <c r="C73" s="27" t="s">
        <v>149</v>
      </c>
      <c r="D73" s="27">
        <v>200</v>
      </c>
      <c r="E73" s="27">
        <f>+F70</f>
        <v>60</v>
      </c>
      <c r="F73" s="27">
        <f>SUM(D73:E73)</f>
        <v>260</v>
      </c>
      <c r="G73" s="27"/>
    </row>
    <row r="74" spans="2:20" x14ac:dyDescent="0.35">
      <c r="C74" s="27" t="s">
        <v>150</v>
      </c>
      <c r="D74" s="27"/>
      <c r="E74" s="27"/>
      <c r="F74" s="27">
        <v>-275</v>
      </c>
      <c r="G74" s="27"/>
    </row>
    <row r="75" spans="2:20" x14ac:dyDescent="0.35">
      <c r="C75" s="27" t="s">
        <v>151</v>
      </c>
      <c r="D75" s="27"/>
      <c r="E75" s="27"/>
      <c r="F75" s="32">
        <f>SUM(F73:F74)</f>
        <v>-15</v>
      </c>
      <c r="G75" s="27"/>
    </row>
    <row r="76" spans="2:20" x14ac:dyDescent="0.35">
      <c r="C76" s="27"/>
      <c r="D76" s="27"/>
      <c r="E76" s="27"/>
      <c r="F76" s="27"/>
      <c r="G76" s="27"/>
    </row>
    <row r="77" spans="2:20" x14ac:dyDescent="0.35">
      <c r="B77" s="19">
        <v>4</v>
      </c>
      <c r="C77" s="27" t="s">
        <v>168</v>
      </c>
      <c r="D77" s="27"/>
      <c r="E77" s="27"/>
      <c r="F77" s="27"/>
      <c r="G77" s="27"/>
    </row>
    <row r="78" spans="2:20" x14ac:dyDescent="0.35">
      <c r="B78" s="5"/>
    </row>
    <row r="79" spans="2:20" x14ac:dyDescent="0.35">
      <c r="B79" s="136" t="s">
        <v>60</v>
      </c>
      <c r="C79" s="137" t="s">
        <v>60</v>
      </c>
      <c r="D79" s="162" t="s">
        <v>76</v>
      </c>
      <c r="E79" s="164"/>
      <c r="F79" s="162" t="s">
        <v>77</v>
      </c>
      <c r="G79" s="164"/>
      <c r="H79" s="162" t="s">
        <v>78</v>
      </c>
      <c r="I79" s="163"/>
      <c r="J79" s="164"/>
    </row>
    <row r="80" spans="2:20" x14ac:dyDescent="0.35">
      <c r="B80" s="138" t="s">
        <v>181</v>
      </c>
      <c r="C80" s="139"/>
      <c r="D80" s="140" t="s">
        <v>0</v>
      </c>
      <c r="E80" s="140" t="s">
        <v>32</v>
      </c>
      <c r="F80" s="140" t="s">
        <v>0</v>
      </c>
      <c r="G80" s="140" t="s">
        <v>32</v>
      </c>
      <c r="H80" s="140" t="s">
        <v>0</v>
      </c>
      <c r="I80" s="140" t="s">
        <v>32</v>
      </c>
      <c r="J80" s="140" t="s">
        <v>79</v>
      </c>
    </row>
    <row r="81" spans="2:13" x14ac:dyDescent="0.35">
      <c r="B81" s="141">
        <v>2980</v>
      </c>
      <c r="C81" s="142" t="s">
        <v>130</v>
      </c>
      <c r="D81" s="143"/>
      <c r="E81" s="143">
        <v>-160</v>
      </c>
      <c r="F81" s="143"/>
      <c r="G81" s="143"/>
      <c r="H81" s="144">
        <f>+D81-F81</f>
        <v>0</v>
      </c>
      <c r="I81" s="144">
        <f>+E81-G81</f>
        <v>-160</v>
      </c>
      <c r="J81" s="144">
        <f>+H81-I81</f>
        <v>160</v>
      </c>
    </row>
    <row r="83" spans="2:13" x14ac:dyDescent="0.35">
      <c r="D83" s="28"/>
    </row>
    <row r="84" spans="2:13" x14ac:dyDescent="0.35">
      <c r="B84" s="19">
        <v>5</v>
      </c>
      <c r="C84" s="33" t="s">
        <v>90</v>
      </c>
      <c r="E84" s="28"/>
      <c r="F84" s="28"/>
      <c r="G84" s="28"/>
      <c r="H84" s="28"/>
      <c r="I84" s="28"/>
      <c r="J84" s="28"/>
    </row>
    <row r="85" spans="2:13" x14ac:dyDescent="0.35">
      <c r="C85" s="34"/>
      <c r="D85" s="35"/>
      <c r="G85" s="28"/>
      <c r="H85" s="28"/>
      <c r="I85" s="28"/>
      <c r="J85" s="28"/>
    </row>
    <row r="86" spans="2:13" x14ac:dyDescent="0.35">
      <c r="C86" s="5" t="s">
        <v>37</v>
      </c>
      <c r="D86" s="5">
        <f>1/D204</f>
        <v>10</v>
      </c>
      <c r="E86" s="5" t="s">
        <v>23</v>
      </c>
    </row>
    <row r="87" spans="2:13" x14ac:dyDescent="0.35">
      <c r="C87" s="5" t="s">
        <v>38</v>
      </c>
      <c r="E87" s="36">
        <f>+D204</f>
        <v>0.1</v>
      </c>
      <c r="F87" s="5" t="s">
        <v>39</v>
      </c>
    </row>
    <row r="88" spans="2:13" x14ac:dyDescent="0.35">
      <c r="C88" s="32" t="s">
        <v>40</v>
      </c>
      <c r="D88" s="37" t="s">
        <v>41</v>
      </c>
      <c r="E88" s="37" t="s">
        <v>42</v>
      </c>
      <c r="F88" s="37" t="s">
        <v>43</v>
      </c>
      <c r="G88" s="37" t="s">
        <v>44</v>
      </c>
      <c r="H88" s="37" t="s">
        <v>45</v>
      </c>
      <c r="I88" s="37" t="s">
        <v>22</v>
      </c>
    </row>
    <row r="89" spans="2:13" x14ac:dyDescent="0.35">
      <c r="C89" s="27" t="s">
        <v>46</v>
      </c>
      <c r="D89" s="27">
        <f>+D211</f>
        <v>8000</v>
      </c>
      <c r="E89" s="27">
        <f>+D213</f>
        <v>-500</v>
      </c>
      <c r="F89" s="27">
        <f>SUM(D89:E89)</f>
        <v>7500</v>
      </c>
      <c r="G89" s="21">
        <v>1</v>
      </c>
      <c r="H89" s="38">
        <f>+D204</f>
        <v>0.1</v>
      </c>
      <c r="I89" s="27">
        <f>+F89*G89*H89</f>
        <v>750</v>
      </c>
    </row>
    <row r="90" spans="2:13" x14ac:dyDescent="0.35">
      <c r="C90" s="27" t="s">
        <v>47</v>
      </c>
      <c r="D90" s="27"/>
      <c r="E90" s="27"/>
      <c r="F90" s="27">
        <f>+D212</f>
        <v>800</v>
      </c>
      <c r="G90" s="35">
        <f>+D207</f>
        <v>0.25</v>
      </c>
      <c r="H90" s="38">
        <f>+H89</f>
        <v>0.1</v>
      </c>
      <c r="I90" s="27">
        <f>+F90*G90*H90</f>
        <v>20</v>
      </c>
    </row>
    <row r="91" spans="2:13" x14ac:dyDescent="0.35">
      <c r="C91" s="27" t="s">
        <v>42</v>
      </c>
      <c r="D91" s="27"/>
      <c r="E91" s="27"/>
      <c r="F91" s="27">
        <f>-D213</f>
        <v>500</v>
      </c>
      <c r="G91" s="35">
        <f>+D208</f>
        <v>0.5</v>
      </c>
      <c r="H91" s="38">
        <f>+H90</f>
        <v>0.1</v>
      </c>
      <c r="I91" s="27">
        <f>+F91*G91*H91</f>
        <v>25</v>
      </c>
    </row>
    <row r="92" spans="2:13" x14ac:dyDescent="0.35">
      <c r="C92" s="27"/>
      <c r="D92" s="27"/>
      <c r="E92" s="27"/>
      <c r="F92" s="27"/>
      <c r="G92" s="27"/>
      <c r="H92" s="27"/>
      <c r="I92" s="32">
        <f>SUM(I89:I91)</f>
        <v>795</v>
      </c>
    </row>
    <row r="93" spans="2:13" x14ac:dyDescent="0.35">
      <c r="C93" s="39" t="s">
        <v>48</v>
      </c>
      <c r="D93" s="28"/>
      <c r="E93" s="28"/>
      <c r="F93" s="28"/>
      <c r="G93" s="28"/>
      <c r="H93" s="28"/>
      <c r="I93" s="28"/>
      <c r="J93" s="28"/>
      <c r="K93" s="28"/>
      <c r="L93" s="28"/>
      <c r="M93" s="27"/>
    </row>
    <row r="94" spans="2:13" x14ac:dyDescent="0.35">
      <c r="C94" s="28" t="s">
        <v>49</v>
      </c>
      <c r="E94" s="28">
        <f>-D213</f>
        <v>500</v>
      </c>
      <c r="F94" s="28"/>
      <c r="G94" s="28"/>
      <c r="H94" s="28"/>
      <c r="I94" s="28"/>
      <c r="J94" s="28"/>
      <c r="K94" s="28"/>
      <c r="L94" s="28"/>
      <c r="M94" s="27"/>
    </row>
    <row r="95" spans="2:13" x14ac:dyDescent="0.35">
      <c r="C95" s="28" t="s">
        <v>18</v>
      </c>
      <c r="E95" s="28">
        <f>-D204*D206*E94</f>
        <v>-175.00000000000003</v>
      </c>
      <c r="F95" s="28">
        <v>500</v>
      </c>
      <c r="G95" s="11">
        <v>0.1</v>
      </c>
      <c r="H95" s="10">
        <v>3.5</v>
      </c>
      <c r="I95" s="28"/>
      <c r="J95" s="28"/>
      <c r="K95" s="28"/>
      <c r="L95" s="28"/>
      <c r="M95" s="27"/>
    </row>
    <row r="96" spans="2:13" x14ac:dyDescent="0.35">
      <c r="C96" s="28" t="s">
        <v>48</v>
      </c>
      <c r="E96" s="32">
        <f>SUM(E94:E95)</f>
        <v>325</v>
      </c>
      <c r="F96" s="27"/>
      <c r="G96" s="28"/>
      <c r="H96" s="28"/>
      <c r="I96" s="28"/>
      <c r="J96" s="28"/>
      <c r="K96" s="28"/>
      <c r="L96" s="28"/>
      <c r="M96" s="27"/>
    </row>
    <row r="97" spans="2:12" x14ac:dyDescent="0.35">
      <c r="C97" s="28"/>
      <c r="E97" s="27"/>
      <c r="F97" s="27"/>
      <c r="G97" s="28"/>
      <c r="H97" s="28"/>
      <c r="I97" s="28"/>
      <c r="J97" s="28"/>
      <c r="K97" s="28"/>
      <c r="L97" s="28"/>
    </row>
    <row r="98" spans="2:12" x14ac:dyDescent="0.35">
      <c r="C98" s="40" t="s">
        <v>50</v>
      </c>
    </row>
    <row r="99" spans="2:12" x14ac:dyDescent="0.35">
      <c r="C99" s="34" t="s">
        <v>51</v>
      </c>
      <c r="E99" s="41">
        <f>+D205</f>
        <v>150</v>
      </c>
      <c r="F99" s="35"/>
    </row>
    <row r="100" spans="2:12" x14ac:dyDescent="0.35">
      <c r="C100" s="42" t="s">
        <v>52</v>
      </c>
      <c r="E100" s="43">
        <f>+D213-D219</f>
        <v>-325</v>
      </c>
      <c r="F100" s="44"/>
    </row>
    <row r="101" spans="2:12" x14ac:dyDescent="0.35">
      <c r="C101" s="45" t="s">
        <v>53</v>
      </c>
      <c r="D101" s="1"/>
      <c r="E101" s="46">
        <f>+D205+E100</f>
        <v>-175</v>
      </c>
      <c r="F101" s="35"/>
    </row>
    <row r="103" spans="2:12" x14ac:dyDescent="0.35">
      <c r="C103" s="5" t="s">
        <v>161</v>
      </c>
      <c r="E103" s="28"/>
      <c r="F103" s="28"/>
      <c r="G103" s="28"/>
      <c r="H103" s="5" t="s">
        <v>185</v>
      </c>
    </row>
    <row r="104" spans="2:12" x14ac:dyDescent="0.35">
      <c r="C104" s="5" t="s">
        <v>84</v>
      </c>
      <c r="E104" s="28"/>
      <c r="F104" s="28">
        <v>4500</v>
      </c>
      <c r="G104" s="28"/>
      <c r="H104" s="5" t="s">
        <v>0</v>
      </c>
      <c r="I104" s="28"/>
      <c r="K104" s="28">
        <v>5600</v>
      </c>
    </row>
    <row r="105" spans="2:12" x14ac:dyDescent="0.35">
      <c r="C105" s="5" t="s">
        <v>85</v>
      </c>
      <c r="E105" s="28"/>
      <c r="F105" s="28">
        <v>800</v>
      </c>
      <c r="G105" s="28"/>
      <c r="H105" s="5" t="s">
        <v>186</v>
      </c>
      <c r="K105" s="5">
        <v>800</v>
      </c>
    </row>
    <row r="106" spans="2:12" x14ac:dyDescent="0.35">
      <c r="C106" s="5" t="s">
        <v>42</v>
      </c>
      <c r="E106" s="28"/>
      <c r="F106" s="28">
        <v>-150</v>
      </c>
      <c r="G106" s="28"/>
      <c r="H106" s="5" t="s">
        <v>187</v>
      </c>
      <c r="K106" s="28">
        <f>-I92</f>
        <v>-795</v>
      </c>
    </row>
    <row r="107" spans="2:12" x14ac:dyDescent="0.35">
      <c r="C107" s="5" t="s">
        <v>86</v>
      </c>
      <c r="E107" s="28"/>
      <c r="F107" s="47">
        <f>SUM(F104:F106)</f>
        <v>5150</v>
      </c>
      <c r="G107" s="28"/>
      <c r="H107" s="5" t="s">
        <v>188</v>
      </c>
      <c r="K107" s="5">
        <v>-325</v>
      </c>
    </row>
    <row r="108" spans="2:12" x14ac:dyDescent="0.35">
      <c r="C108" s="5" t="s">
        <v>87</v>
      </c>
      <c r="D108" s="36">
        <v>0.2</v>
      </c>
      <c r="E108" s="28">
        <f>+F107</f>
        <v>5150</v>
      </c>
      <c r="F108" s="28">
        <f>-D108*E108</f>
        <v>-1030</v>
      </c>
      <c r="G108" s="28"/>
      <c r="H108" s="1" t="s">
        <v>185</v>
      </c>
      <c r="I108" s="1"/>
      <c r="J108" s="1"/>
      <c r="K108" s="32">
        <f>SUM(K104:K107)</f>
        <v>5280</v>
      </c>
    </row>
    <row r="109" spans="2:12" ht="13.3" thickBot="1" x14ac:dyDescent="0.4">
      <c r="C109" s="5" t="s">
        <v>88</v>
      </c>
      <c r="E109" s="28"/>
      <c r="F109" s="48">
        <f>SUM(F107:F108)</f>
        <v>4120</v>
      </c>
      <c r="G109" s="28"/>
    </row>
    <row r="110" spans="2:12" ht="13.3" thickTop="1" x14ac:dyDescent="0.35">
      <c r="E110" s="28"/>
      <c r="F110" s="27"/>
      <c r="G110" s="28"/>
    </row>
    <row r="111" spans="2:12" x14ac:dyDescent="0.35">
      <c r="E111" s="28"/>
      <c r="F111" s="27"/>
      <c r="G111" s="28"/>
    </row>
    <row r="112" spans="2:12" x14ac:dyDescent="0.35">
      <c r="B112" s="136" t="s">
        <v>60</v>
      </c>
      <c r="C112" s="137" t="s">
        <v>60</v>
      </c>
      <c r="D112" s="162" t="s">
        <v>76</v>
      </c>
      <c r="E112" s="164"/>
      <c r="F112" s="162" t="s">
        <v>77</v>
      </c>
      <c r="G112" s="164"/>
      <c r="H112" s="162" t="s">
        <v>78</v>
      </c>
      <c r="I112" s="163"/>
      <c r="J112" s="164"/>
    </row>
    <row r="113" spans="2:13" x14ac:dyDescent="0.35">
      <c r="B113" s="138" t="s">
        <v>181</v>
      </c>
      <c r="C113" s="139"/>
      <c r="D113" s="140" t="s">
        <v>0</v>
      </c>
      <c r="E113" s="140" t="s">
        <v>32</v>
      </c>
      <c r="F113" s="140" t="s">
        <v>0</v>
      </c>
      <c r="G113" s="140" t="s">
        <v>32</v>
      </c>
      <c r="H113" s="140" t="s">
        <v>0</v>
      </c>
      <c r="I113" s="140" t="s">
        <v>32</v>
      </c>
      <c r="J113" s="140" t="s">
        <v>79</v>
      </c>
    </row>
    <row r="114" spans="2:13" x14ac:dyDescent="0.35">
      <c r="B114" s="141">
        <v>1200</v>
      </c>
      <c r="C114" s="142" t="s">
        <v>4</v>
      </c>
      <c r="D114" s="143">
        <f>+K104</f>
        <v>5600</v>
      </c>
      <c r="E114" s="143">
        <f>+K108</f>
        <v>5280</v>
      </c>
      <c r="F114" s="143">
        <f>+F104</f>
        <v>4500</v>
      </c>
      <c r="G114" s="143">
        <f>+F109</f>
        <v>4120</v>
      </c>
      <c r="H114" s="144">
        <f>+D114-F114</f>
        <v>1100</v>
      </c>
      <c r="I114" s="144">
        <f>+E114-G114</f>
        <v>1160</v>
      </c>
      <c r="J114" s="144">
        <f>+H114-I114</f>
        <v>-60</v>
      </c>
    </row>
    <row r="115" spans="2:13" x14ac:dyDescent="0.35">
      <c r="E115" s="28"/>
      <c r="F115" s="27"/>
      <c r="G115" s="28"/>
    </row>
    <row r="116" spans="2:13" x14ac:dyDescent="0.35">
      <c r="E116" s="28"/>
      <c r="F116" s="27"/>
      <c r="G116" s="28"/>
    </row>
    <row r="117" spans="2:13" ht="13.3" thickBot="1" x14ac:dyDescent="0.4">
      <c r="B117" s="19">
        <v>6</v>
      </c>
      <c r="C117" s="49" t="s">
        <v>5</v>
      </c>
      <c r="D117" s="28"/>
    </row>
    <row r="118" spans="2:13" x14ac:dyDescent="0.35">
      <c r="C118" s="2" t="s">
        <v>69</v>
      </c>
      <c r="D118" s="50" t="s">
        <v>152</v>
      </c>
      <c r="E118" s="50" t="s">
        <v>153</v>
      </c>
      <c r="F118" s="50" t="s">
        <v>154</v>
      </c>
      <c r="G118" s="50" t="s">
        <v>155</v>
      </c>
      <c r="H118" s="50" t="s">
        <v>156</v>
      </c>
      <c r="I118" s="50" t="s">
        <v>157</v>
      </c>
      <c r="J118" s="51" t="s">
        <v>158</v>
      </c>
      <c r="K118" s="50" t="s">
        <v>159</v>
      </c>
      <c r="L118" s="50" t="s">
        <v>160</v>
      </c>
    </row>
    <row r="119" spans="2:13" x14ac:dyDescent="0.35">
      <c r="C119" s="52">
        <v>300</v>
      </c>
      <c r="D119" s="52">
        <f t="shared" ref="D119:M119" si="9">+C119-$C121</f>
        <v>270</v>
      </c>
      <c r="E119" s="52">
        <f t="shared" si="9"/>
        <v>240</v>
      </c>
      <c r="F119" s="52">
        <f t="shared" si="9"/>
        <v>210</v>
      </c>
      <c r="G119" s="52">
        <f t="shared" si="9"/>
        <v>180</v>
      </c>
      <c r="H119" s="52">
        <f t="shared" si="9"/>
        <v>150</v>
      </c>
      <c r="I119" s="52">
        <f t="shared" si="9"/>
        <v>120</v>
      </c>
      <c r="J119" s="53">
        <f t="shared" si="9"/>
        <v>90</v>
      </c>
      <c r="K119" s="52">
        <f t="shared" si="9"/>
        <v>60</v>
      </c>
      <c r="L119" s="52">
        <f t="shared" si="9"/>
        <v>30</v>
      </c>
      <c r="M119" s="5">
        <f t="shared" si="9"/>
        <v>0</v>
      </c>
    </row>
    <row r="120" spans="2:13" x14ac:dyDescent="0.35">
      <c r="C120" s="52">
        <v>10</v>
      </c>
      <c r="D120" s="52"/>
      <c r="E120" s="52"/>
      <c r="F120" s="52"/>
      <c r="G120" s="52">
        <v>-60</v>
      </c>
      <c r="H120" s="52"/>
      <c r="I120" s="52"/>
      <c r="J120" s="53"/>
      <c r="K120" s="52"/>
      <c r="L120" s="52"/>
    </row>
    <row r="121" spans="2:13" ht="13.3" thickBot="1" x14ac:dyDescent="0.4">
      <c r="C121" s="52">
        <f>+C119/C120</f>
        <v>30</v>
      </c>
      <c r="D121" s="52"/>
      <c r="E121" s="52"/>
      <c r="F121" s="52"/>
      <c r="G121" s="54">
        <f>SUM(I119:I120)</f>
        <v>120</v>
      </c>
      <c r="H121" s="55">
        <f t="shared" ref="H121:M121" si="10">+G121-$H122</f>
        <v>100</v>
      </c>
      <c r="I121" s="55">
        <f t="shared" si="10"/>
        <v>80</v>
      </c>
      <c r="J121" s="56">
        <f t="shared" si="10"/>
        <v>60</v>
      </c>
      <c r="K121" s="55">
        <f t="shared" si="10"/>
        <v>40</v>
      </c>
      <c r="L121" s="55">
        <f t="shared" si="10"/>
        <v>20</v>
      </c>
      <c r="M121" s="43">
        <f t="shared" si="10"/>
        <v>0</v>
      </c>
    </row>
    <row r="122" spans="2:13" x14ac:dyDescent="0.35">
      <c r="C122" s="52"/>
      <c r="D122" s="57" t="s">
        <v>70</v>
      </c>
      <c r="E122" s="57"/>
      <c r="F122" s="58">
        <f>+G121</f>
        <v>120</v>
      </c>
      <c r="G122" s="52">
        <v>6</v>
      </c>
      <c r="H122" s="59">
        <f>+G121/6</f>
        <v>20</v>
      </c>
      <c r="I122" s="52"/>
      <c r="J122" s="52"/>
      <c r="K122" s="52"/>
      <c r="L122" s="52"/>
    </row>
    <row r="123" spans="2:13" x14ac:dyDescent="0.35">
      <c r="D123" s="11">
        <v>0.04</v>
      </c>
    </row>
    <row r="124" spans="2:13" x14ac:dyDescent="0.35">
      <c r="C124" s="5" t="s">
        <v>89</v>
      </c>
      <c r="D124" s="28">
        <f>+C119*(1-$D123)</f>
        <v>288</v>
      </c>
      <c r="E124" s="29">
        <f t="shared" ref="E124:J124" si="11">+D124*(1-$D123)</f>
        <v>276.48</v>
      </c>
      <c r="F124" s="29">
        <f t="shared" si="11"/>
        <v>265.42079999999999</v>
      </c>
      <c r="G124" s="29">
        <f t="shared" si="11"/>
        <v>254.80396799999997</v>
      </c>
      <c r="H124" s="29">
        <f t="shared" si="11"/>
        <v>244.61180927999996</v>
      </c>
      <c r="I124" s="29">
        <f t="shared" si="11"/>
        <v>234.82733690879996</v>
      </c>
      <c r="J124" s="29">
        <f t="shared" si="11"/>
        <v>225.43424343244797</v>
      </c>
    </row>
    <row r="125" spans="2:13" x14ac:dyDescent="0.35">
      <c r="D125" s="28"/>
      <c r="E125" s="29"/>
      <c r="F125" s="29"/>
      <c r="G125" s="29"/>
      <c r="H125" s="29"/>
      <c r="I125" s="29"/>
      <c r="J125" s="29"/>
    </row>
    <row r="126" spans="2:13" x14ac:dyDescent="0.35">
      <c r="C126" s="5" t="s">
        <v>146</v>
      </c>
      <c r="D126" s="28">
        <f>+C119</f>
        <v>300</v>
      </c>
      <c r="E126" s="5">
        <f>0.96^6</f>
        <v>0.78275778969599996</v>
      </c>
      <c r="F126" s="60">
        <f>+D126*E126</f>
        <v>234.82733690879999</v>
      </c>
      <c r="H126" s="5" t="s">
        <v>32</v>
      </c>
      <c r="I126" s="29">
        <f>+F126</f>
        <v>234.82733690879999</v>
      </c>
      <c r="J126" s="5">
        <v>0.96</v>
      </c>
      <c r="K126" s="61">
        <f>+I126*J126</f>
        <v>225.43424343244797</v>
      </c>
    </row>
    <row r="127" spans="2:13" x14ac:dyDescent="0.35">
      <c r="D127" s="28"/>
      <c r="F127" s="145"/>
      <c r="I127" s="29"/>
      <c r="K127" s="21"/>
    </row>
    <row r="128" spans="2:13" x14ac:dyDescent="0.35">
      <c r="B128" s="136" t="s">
        <v>60</v>
      </c>
      <c r="C128" s="137" t="s">
        <v>60</v>
      </c>
      <c r="D128" s="162" t="s">
        <v>76</v>
      </c>
      <c r="E128" s="164"/>
      <c r="F128" s="162" t="s">
        <v>77</v>
      </c>
      <c r="G128" s="164"/>
      <c r="H128" s="162" t="s">
        <v>78</v>
      </c>
      <c r="I128" s="163"/>
      <c r="J128" s="164"/>
      <c r="K128" s="21"/>
    </row>
    <row r="129" spans="2:13" x14ac:dyDescent="0.35">
      <c r="B129" s="138" t="s">
        <v>181</v>
      </c>
      <c r="C129" s="139"/>
      <c r="D129" s="140" t="s">
        <v>0</v>
      </c>
      <c r="E129" s="140" t="s">
        <v>32</v>
      </c>
      <c r="F129" s="140" t="s">
        <v>0</v>
      </c>
      <c r="G129" s="140" t="s">
        <v>32</v>
      </c>
      <c r="H129" s="140" t="s">
        <v>0</v>
      </c>
      <c r="I129" s="140" t="s">
        <v>32</v>
      </c>
      <c r="J129" s="140" t="s">
        <v>79</v>
      </c>
      <c r="K129" s="21"/>
    </row>
    <row r="130" spans="2:13" x14ac:dyDescent="0.35">
      <c r="B130" s="141">
        <v>1100</v>
      </c>
      <c r="C130" s="142" t="s">
        <v>5</v>
      </c>
      <c r="D130" s="143">
        <v>80</v>
      </c>
      <c r="E130" s="143">
        <v>90</v>
      </c>
      <c r="F130" s="146">
        <v>234.8</v>
      </c>
      <c r="G130" s="146">
        <v>225.4</v>
      </c>
      <c r="H130" s="105">
        <f>+D130-F130</f>
        <v>-154.80000000000001</v>
      </c>
      <c r="I130" s="105">
        <f>+E130-G130</f>
        <v>-135.4</v>
      </c>
      <c r="J130" s="105">
        <f>+H130-I130</f>
        <v>-19.400000000000006</v>
      </c>
      <c r="K130" s="21"/>
    </row>
    <row r="131" spans="2:13" x14ac:dyDescent="0.35">
      <c r="B131" s="154"/>
      <c r="C131" s="155"/>
      <c r="D131" s="156"/>
      <c r="E131" s="156"/>
      <c r="F131" s="157"/>
      <c r="G131" s="157"/>
      <c r="H131" s="158"/>
      <c r="I131" s="158"/>
      <c r="J131" s="158"/>
      <c r="K131" s="21"/>
    </row>
    <row r="132" spans="2:13" x14ac:dyDescent="0.35">
      <c r="B132" s="154"/>
      <c r="C132" s="155"/>
      <c r="D132" s="156"/>
      <c r="E132" s="156"/>
      <c r="F132" s="157"/>
      <c r="G132" s="157"/>
      <c r="H132" s="158"/>
      <c r="I132" s="158"/>
      <c r="J132" s="158"/>
      <c r="K132" s="21"/>
    </row>
    <row r="133" spans="2:13" x14ac:dyDescent="0.35">
      <c r="B133" s="159">
        <v>7</v>
      </c>
      <c r="C133" s="155" t="s">
        <v>189</v>
      </c>
      <c r="D133" s="156"/>
      <c r="E133" s="156"/>
      <c r="F133" s="157"/>
      <c r="G133" s="157"/>
      <c r="H133" s="158"/>
      <c r="I133" s="158"/>
      <c r="J133" s="158"/>
      <c r="K133" s="21"/>
    </row>
    <row r="134" spans="2:13" x14ac:dyDescent="0.35">
      <c r="B134" s="159"/>
      <c r="C134" s="155" t="s">
        <v>190</v>
      </c>
      <c r="D134" s="156"/>
      <c r="E134" s="156"/>
      <c r="F134" s="157"/>
      <c r="G134" s="157"/>
      <c r="H134" s="158"/>
      <c r="I134" s="158"/>
      <c r="J134" s="158"/>
      <c r="K134" s="21"/>
    </row>
    <row r="135" spans="2:13" x14ac:dyDescent="0.35">
      <c r="F135" s="21"/>
    </row>
    <row r="136" spans="2:13" x14ac:dyDescent="0.35">
      <c r="B136" s="19">
        <v>8</v>
      </c>
      <c r="C136" s="28" t="s">
        <v>118</v>
      </c>
    </row>
    <row r="137" spans="2:13" x14ac:dyDescent="0.35">
      <c r="C137" s="15" t="s">
        <v>91</v>
      </c>
      <c r="D137" s="62" t="s">
        <v>92</v>
      </c>
      <c r="E137" s="62" t="s">
        <v>93</v>
      </c>
      <c r="F137" s="62" t="s">
        <v>94</v>
      </c>
      <c r="G137" s="1" t="s">
        <v>95</v>
      </c>
      <c r="H137" s="62" t="s">
        <v>96</v>
      </c>
      <c r="I137" s="62" t="s">
        <v>97</v>
      </c>
      <c r="J137" s="62" t="s">
        <v>98</v>
      </c>
    </row>
    <row r="138" spans="2:13" x14ac:dyDescent="0.35">
      <c r="C138" s="63" t="s">
        <v>99</v>
      </c>
      <c r="D138" s="64">
        <v>100</v>
      </c>
      <c r="E138" s="64">
        <v>5</v>
      </c>
      <c r="F138" s="64"/>
      <c r="G138" s="21">
        <v>8</v>
      </c>
      <c r="H138" s="64">
        <f>+$D138*E138</f>
        <v>500</v>
      </c>
      <c r="I138" s="64">
        <f>+$D138*G138</f>
        <v>800</v>
      </c>
      <c r="J138" s="64">
        <f>+I138-H138</f>
        <v>300</v>
      </c>
    </row>
    <row r="139" spans="2:13" x14ac:dyDescent="0.35">
      <c r="C139" s="63" t="s">
        <v>100</v>
      </c>
      <c r="D139" s="64">
        <v>100</v>
      </c>
      <c r="E139" s="64">
        <v>2</v>
      </c>
      <c r="F139" s="64"/>
      <c r="G139" s="21">
        <v>3</v>
      </c>
      <c r="H139" s="64">
        <f>+$D139*E139</f>
        <v>200</v>
      </c>
      <c r="I139" s="64">
        <f>+$D139*G139</f>
        <v>300</v>
      </c>
      <c r="J139" s="64">
        <f>+I139-H139</f>
        <v>100</v>
      </c>
    </row>
    <row r="140" spans="2:13" x14ac:dyDescent="0.35">
      <c r="C140" s="16" t="s">
        <v>101</v>
      </c>
      <c r="D140" s="65">
        <v>100</v>
      </c>
      <c r="E140" s="65">
        <v>3</v>
      </c>
      <c r="F140" s="65">
        <v>5</v>
      </c>
      <c r="G140" s="61"/>
      <c r="H140" s="64">
        <f>+$D140*E140</f>
        <v>300</v>
      </c>
      <c r="I140" s="64"/>
      <c r="J140" s="64"/>
    </row>
    <row r="141" spans="2:13" x14ac:dyDescent="0.35">
      <c r="C141" s="28"/>
      <c r="H141" s="62">
        <f>SUM(H138:H140)</f>
        <v>1000</v>
      </c>
      <c r="I141" s="62">
        <f>SUM(I138:I140)</f>
        <v>1100</v>
      </c>
      <c r="J141" s="62">
        <f>SUM(J138:J140)</f>
        <v>400</v>
      </c>
    </row>
    <row r="142" spans="2:13" x14ac:dyDescent="0.35">
      <c r="C142" s="28" t="s">
        <v>102</v>
      </c>
      <c r="D142" s="5">
        <f>+D140</f>
        <v>100</v>
      </c>
      <c r="E142" s="5">
        <f>+F140</f>
        <v>5</v>
      </c>
      <c r="F142" s="5">
        <f>+D142*E142</f>
        <v>500</v>
      </c>
      <c r="H142" s="21"/>
      <c r="I142" s="21"/>
      <c r="J142" s="21"/>
    </row>
    <row r="143" spans="2:13" x14ac:dyDescent="0.35">
      <c r="C143" s="28"/>
      <c r="K143" s="21"/>
      <c r="L143" s="21"/>
      <c r="M143" s="21"/>
    </row>
    <row r="144" spans="2:13" x14ac:dyDescent="0.35">
      <c r="C144" s="28"/>
      <c r="K144" s="21"/>
      <c r="L144" s="21"/>
      <c r="M144" s="21"/>
    </row>
    <row r="145" spans="2:14" x14ac:dyDescent="0.35">
      <c r="B145" s="19">
        <v>9</v>
      </c>
      <c r="C145" s="66" t="s">
        <v>119</v>
      </c>
      <c r="D145" s="1"/>
      <c r="E145" s="1"/>
      <c r="F145" s="1"/>
      <c r="G145" s="1"/>
      <c r="H145" s="67"/>
      <c r="I145" s="68" t="s">
        <v>103</v>
      </c>
      <c r="J145" s="68" t="s">
        <v>163</v>
      </c>
      <c r="K145" s="69" t="s">
        <v>103</v>
      </c>
      <c r="L145" s="70" t="s">
        <v>104</v>
      </c>
      <c r="M145" s="69" t="s">
        <v>103</v>
      </c>
      <c r="N145" s="69" t="s">
        <v>113</v>
      </c>
    </row>
    <row r="146" spans="2:14" x14ac:dyDescent="0.35">
      <c r="C146" s="71" t="s">
        <v>91</v>
      </c>
      <c r="D146" s="72" t="s">
        <v>92</v>
      </c>
      <c r="E146" s="1" t="s">
        <v>105</v>
      </c>
      <c r="F146" s="73" t="s">
        <v>93</v>
      </c>
      <c r="G146" s="74" t="s">
        <v>94</v>
      </c>
      <c r="H146" s="72" t="s">
        <v>95</v>
      </c>
      <c r="I146" s="75" t="s">
        <v>106</v>
      </c>
      <c r="J146" s="75" t="s">
        <v>164</v>
      </c>
      <c r="K146" s="76" t="s">
        <v>164</v>
      </c>
      <c r="L146" s="65" t="s">
        <v>108</v>
      </c>
      <c r="M146" s="76" t="s">
        <v>162</v>
      </c>
      <c r="N146" s="76" t="s">
        <v>114</v>
      </c>
    </row>
    <row r="147" spans="2:14" x14ac:dyDescent="0.35">
      <c r="C147" s="63" t="s">
        <v>109</v>
      </c>
      <c r="D147" s="21">
        <v>100</v>
      </c>
      <c r="E147" s="21">
        <v>1.25</v>
      </c>
      <c r="F147" s="77">
        <v>0.75</v>
      </c>
      <c r="G147" s="64"/>
      <c r="H147" s="21">
        <v>3.5</v>
      </c>
      <c r="I147" s="64">
        <f t="shared" ref="I147:J149" si="12">+$D147*E147</f>
        <v>125</v>
      </c>
      <c r="J147" s="64">
        <f t="shared" si="12"/>
        <v>75</v>
      </c>
      <c r="K147" s="64">
        <f>IF(I147&lt;J147,I147,J147)</f>
        <v>75</v>
      </c>
      <c r="L147" s="64">
        <f>+$D147*H147</f>
        <v>350</v>
      </c>
      <c r="M147" s="64">
        <v>125</v>
      </c>
      <c r="N147" s="64">
        <f>+M147-K147</f>
        <v>50</v>
      </c>
    </row>
    <row r="148" spans="2:14" x14ac:dyDescent="0.35">
      <c r="C148" s="63" t="s">
        <v>110</v>
      </c>
      <c r="D148" s="21">
        <v>100</v>
      </c>
      <c r="E148" s="21">
        <v>1.75</v>
      </c>
      <c r="F148" s="77">
        <v>2</v>
      </c>
      <c r="G148" s="64"/>
      <c r="H148" s="21">
        <v>1.5</v>
      </c>
      <c r="I148" s="64">
        <f t="shared" si="12"/>
        <v>175</v>
      </c>
      <c r="J148" s="64">
        <f t="shared" si="12"/>
        <v>200</v>
      </c>
      <c r="K148" s="64">
        <f>IF(I148&lt;J148,I148,J148)</f>
        <v>175</v>
      </c>
      <c r="L148" s="64">
        <f>+$D148*H148</f>
        <v>150</v>
      </c>
      <c r="M148" s="64">
        <v>150</v>
      </c>
      <c r="N148" s="64">
        <f>+M148-K148</f>
        <v>-25</v>
      </c>
    </row>
    <row r="149" spans="2:14" x14ac:dyDescent="0.35">
      <c r="C149" s="16" t="s">
        <v>111</v>
      </c>
      <c r="D149" s="61">
        <v>100</v>
      </c>
      <c r="E149" s="61">
        <v>1.6</v>
      </c>
      <c r="F149" s="78">
        <v>1</v>
      </c>
      <c r="G149" s="65">
        <v>2.25</v>
      </c>
      <c r="H149" s="61"/>
      <c r="I149" s="64">
        <f t="shared" si="12"/>
        <v>160</v>
      </c>
      <c r="J149" s="64">
        <f t="shared" si="12"/>
        <v>100</v>
      </c>
      <c r="K149" s="64">
        <f>IF(I149&lt;J149,I149,J149)</f>
        <v>100</v>
      </c>
      <c r="L149" s="64">
        <f>+$D149*H149</f>
        <v>0</v>
      </c>
      <c r="M149" s="64"/>
      <c r="N149" s="64"/>
    </row>
    <row r="150" spans="2:14" x14ac:dyDescent="0.35">
      <c r="C150" s="28"/>
      <c r="I150" s="62">
        <f t="shared" ref="I150:N150" si="13">SUM(I147:I149)</f>
        <v>460</v>
      </c>
      <c r="J150" s="62">
        <f t="shared" si="13"/>
        <v>375</v>
      </c>
      <c r="K150" s="62">
        <f t="shared" si="13"/>
        <v>350</v>
      </c>
      <c r="L150" s="62">
        <f t="shared" si="13"/>
        <v>500</v>
      </c>
      <c r="M150" s="62">
        <f t="shared" si="13"/>
        <v>275</v>
      </c>
      <c r="N150" s="62">
        <f t="shared" si="13"/>
        <v>25</v>
      </c>
    </row>
    <row r="151" spans="2:14" x14ac:dyDescent="0.35">
      <c r="C151" s="28" t="s">
        <v>112</v>
      </c>
      <c r="D151" s="5">
        <f>+D149</f>
        <v>100</v>
      </c>
      <c r="E151" s="5">
        <f>+G149</f>
        <v>2.25</v>
      </c>
      <c r="F151" s="5">
        <f>+D151*E151</f>
        <v>225</v>
      </c>
      <c r="I151" s="21"/>
      <c r="J151" s="21"/>
      <c r="K151" s="21"/>
      <c r="L151" s="21"/>
      <c r="M151" s="21"/>
      <c r="N151" s="21"/>
    </row>
    <row r="152" spans="2:14" x14ac:dyDescent="0.35">
      <c r="C152" s="28"/>
      <c r="K152" s="21"/>
      <c r="L152" s="21"/>
      <c r="M152" s="21"/>
    </row>
    <row r="153" spans="2:14" x14ac:dyDescent="0.35">
      <c r="B153" s="19">
        <v>10</v>
      </c>
      <c r="C153" s="66" t="s">
        <v>120</v>
      </c>
      <c r="D153" s="1"/>
      <c r="E153" s="1"/>
      <c r="F153" s="1"/>
      <c r="G153" s="67"/>
      <c r="H153" s="69" t="s">
        <v>103</v>
      </c>
      <c r="I153" s="69" t="s">
        <v>104</v>
      </c>
      <c r="J153" s="69" t="s">
        <v>104</v>
      </c>
      <c r="K153" s="69" t="s">
        <v>165</v>
      </c>
      <c r="L153" s="69" t="s">
        <v>113</v>
      </c>
    </row>
    <row r="154" spans="2:14" x14ac:dyDescent="0.35">
      <c r="C154" s="15" t="s">
        <v>91</v>
      </c>
      <c r="D154" s="62" t="s">
        <v>92</v>
      </c>
      <c r="E154" s="1" t="s">
        <v>105</v>
      </c>
      <c r="F154" s="72" t="s">
        <v>93</v>
      </c>
      <c r="G154" s="79" t="s">
        <v>95</v>
      </c>
      <c r="H154" s="65" t="s">
        <v>106</v>
      </c>
      <c r="I154" s="65" t="s">
        <v>107</v>
      </c>
      <c r="J154" s="65" t="s">
        <v>108</v>
      </c>
      <c r="K154" s="76" t="s">
        <v>162</v>
      </c>
      <c r="L154" s="65" t="s">
        <v>114</v>
      </c>
    </row>
    <row r="155" spans="2:14" x14ac:dyDescent="0.35">
      <c r="C155" s="63" t="s">
        <v>115</v>
      </c>
      <c r="D155" s="64">
        <v>100</v>
      </c>
      <c r="E155" s="5">
        <v>2</v>
      </c>
      <c r="F155" s="5">
        <v>1.5</v>
      </c>
      <c r="G155" s="80">
        <v>3.5</v>
      </c>
      <c r="H155" s="64">
        <f t="shared" ref="H155:J157" si="14">+$D155*E155</f>
        <v>200</v>
      </c>
      <c r="I155" s="64">
        <f t="shared" si="14"/>
        <v>150</v>
      </c>
      <c r="J155" s="64">
        <f t="shared" si="14"/>
        <v>350</v>
      </c>
      <c r="K155" s="64"/>
      <c r="L155" s="64"/>
    </row>
    <row r="156" spans="2:14" x14ac:dyDescent="0.35">
      <c r="C156" s="63" t="s">
        <v>116</v>
      </c>
      <c r="D156" s="64">
        <v>100</v>
      </c>
      <c r="E156" s="5">
        <v>2</v>
      </c>
      <c r="F156" s="5">
        <v>1.5</v>
      </c>
      <c r="G156" s="80">
        <v>2.5</v>
      </c>
      <c r="H156" s="64">
        <f t="shared" si="14"/>
        <v>200</v>
      </c>
      <c r="I156" s="64">
        <f t="shared" si="14"/>
        <v>150</v>
      </c>
      <c r="J156" s="64">
        <f t="shared" si="14"/>
        <v>250</v>
      </c>
      <c r="K156" s="64"/>
      <c r="L156" s="64"/>
    </row>
    <row r="157" spans="2:14" x14ac:dyDescent="0.35">
      <c r="C157" s="16" t="s">
        <v>117</v>
      </c>
      <c r="D157" s="65">
        <v>100</v>
      </c>
      <c r="E157" s="81">
        <v>3</v>
      </c>
      <c r="F157" s="78">
        <v>2.5</v>
      </c>
      <c r="G157" s="81">
        <v>2</v>
      </c>
      <c r="H157" s="64">
        <f t="shared" si="14"/>
        <v>300</v>
      </c>
      <c r="I157" s="64">
        <f t="shared" si="14"/>
        <v>250</v>
      </c>
      <c r="J157" s="64">
        <f t="shared" si="14"/>
        <v>200</v>
      </c>
      <c r="K157" s="64"/>
      <c r="L157" s="64"/>
    </row>
    <row r="158" spans="2:14" x14ac:dyDescent="0.35">
      <c r="C158" s="28"/>
      <c r="H158" s="62">
        <f>SUM(H155:H157)</f>
        <v>700</v>
      </c>
      <c r="I158" s="62">
        <f>SUM(I155:I157)</f>
        <v>550</v>
      </c>
      <c r="J158" s="62">
        <f>SUM(J155:J157)</f>
        <v>800</v>
      </c>
      <c r="K158" s="62">
        <f>IF(J158&lt;H158,J158,H158)</f>
        <v>700</v>
      </c>
      <c r="L158" s="62">
        <f>+K158-I158</f>
        <v>150</v>
      </c>
    </row>
    <row r="159" spans="2:14" x14ac:dyDescent="0.35">
      <c r="C159" s="28"/>
      <c r="H159" s="21"/>
      <c r="I159" s="21"/>
      <c r="J159" s="21"/>
      <c r="K159" s="21"/>
      <c r="L159" s="21"/>
    </row>
    <row r="160" spans="2:14" x14ac:dyDescent="0.35">
      <c r="B160" s="19">
        <v>11</v>
      </c>
      <c r="C160" s="28" t="s">
        <v>169</v>
      </c>
      <c r="H160" s="21"/>
      <c r="I160" s="21"/>
      <c r="J160" s="21"/>
      <c r="K160" s="21"/>
      <c r="L160" s="21"/>
    </row>
    <row r="161" spans="2:12" x14ac:dyDescent="0.35">
      <c r="C161" s="28"/>
      <c r="H161" s="21"/>
      <c r="I161" s="21"/>
      <c r="J161" s="21"/>
      <c r="K161" s="21"/>
      <c r="L161" s="21"/>
    </row>
    <row r="162" spans="2:12" x14ac:dyDescent="0.35">
      <c r="C162" s="28" t="s">
        <v>170</v>
      </c>
      <c r="H162" s="21"/>
      <c r="I162" s="21"/>
      <c r="J162" s="21"/>
      <c r="K162" s="21"/>
    </row>
    <row r="163" spans="2:12" x14ac:dyDescent="0.35">
      <c r="B163" s="1">
        <v>1440</v>
      </c>
      <c r="C163" s="2" t="s">
        <v>171</v>
      </c>
      <c r="D163" s="3" t="s">
        <v>175</v>
      </c>
      <c r="E163" s="3" t="s">
        <v>172</v>
      </c>
      <c r="F163" s="4" t="s">
        <v>103</v>
      </c>
      <c r="G163" s="1" t="s">
        <v>79</v>
      </c>
      <c r="H163" s="1" t="s">
        <v>173</v>
      </c>
      <c r="I163" s="1" t="s">
        <v>174</v>
      </c>
      <c r="K163" s="21"/>
    </row>
    <row r="164" spans="2:12" x14ac:dyDescent="0.35">
      <c r="B164" s="5"/>
      <c r="C164" s="5" t="s">
        <v>0</v>
      </c>
      <c r="D164" s="6">
        <v>500</v>
      </c>
      <c r="E164" s="7"/>
      <c r="F164" s="8">
        <f>SUM(D164:E164)</f>
        <v>500</v>
      </c>
      <c r="H164" s="9">
        <v>0.7</v>
      </c>
      <c r="I164" s="5">
        <f>+D164*H164</f>
        <v>350</v>
      </c>
      <c r="K164" s="21"/>
    </row>
    <row r="165" spans="2:12" x14ac:dyDescent="0.35">
      <c r="B165" s="5"/>
      <c r="C165" s="5" t="s">
        <v>32</v>
      </c>
      <c r="D165" s="31">
        <v>400</v>
      </c>
      <c r="E165" s="31">
        <v>-30</v>
      </c>
      <c r="F165" s="8">
        <f>SUM(D165:E165)</f>
        <v>370</v>
      </c>
      <c r="G165" s="10">
        <f>+F165-D165</f>
        <v>-30</v>
      </c>
      <c r="H165" s="11">
        <f>+H164</f>
        <v>0.7</v>
      </c>
      <c r="I165" s="5">
        <f>+D165*H165</f>
        <v>280</v>
      </c>
      <c r="K165" s="21"/>
      <c r="L165" s="21"/>
    </row>
    <row r="166" spans="2:12" x14ac:dyDescent="0.35">
      <c r="B166" s="5"/>
      <c r="D166" s="31"/>
      <c r="E166" s="31"/>
      <c r="F166" s="8"/>
      <c r="G166" s="10"/>
      <c r="H166" s="11"/>
      <c r="K166" s="21"/>
      <c r="L166" s="21"/>
    </row>
    <row r="167" spans="2:12" x14ac:dyDescent="0.35">
      <c r="B167" s="136" t="s">
        <v>60</v>
      </c>
      <c r="C167" s="137" t="s">
        <v>60</v>
      </c>
      <c r="D167" s="162" t="s">
        <v>76</v>
      </c>
      <c r="E167" s="164"/>
      <c r="F167" s="162" t="s">
        <v>77</v>
      </c>
      <c r="G167" s="164"/>
      <c r="H167" s="162" t="s">
        <v>78</v>
      </c>
      <c r="I167" s="163"/>
      <c r="J167" s="164"/>
      <c r="K167" s="21"/>
      <c r="L167" s="21"/>
    </row>
    <row r="168" spans="2:12" x14ac:dyDescent="0.35">
      <c r="B168" s="138" t="s">
        <v>181</v>
      </c>
      <c r="C168" s="139"/>
      <c r="D168" s="140" t="s">
        <v>0</v>
      </c>
      <c r="E168" s="140" t="s">
        <v>32</v>
      </c>
      <c r="F168" s="140" t="s">
        <v>0</v>
      </c>
      <c r="G168" s="140" t="s">
        <v>32</v>
      </c>
      <c r="H168" s="140" t="s">
        <v>0</v>
      </c>
      <c r="I168" s="140" t="s">
        <v>32</v>
      </c>
      <c r="J168" s="140" t="s">
        <v>79</v>
      </c>
      <c r="K168" s="21"/>
      <c r="L168" s="21"/>
    </row>
    <row r="169" spans="2:12" x14ac:dyDescent="0.35">
      <c r="B169" s="141">
        <v>1440</v>
      </c>
      <c r="C169" s="142" t="s">
        <v>121</v>
      </c>
      <c r="D169" s="143">
        <v>500</v>
      </c>
      <c r="E169" s="143">
        <v>370</v>
      </c>
      <c r="F169" s="146">
        <v>350</v>
      </c>
      <c r="G169" s="146">
        <v>280</v>
      </c>
      <c r="H169" s="105">
        <f>+D169-F169</f>
        <v>150</v>
      </c>
      <c r="I169" s="105">
        <f>+E169-G169</f>
        <v>90</v>
      </c>
      <c r="J169" s="105">
        <f>+H169-I169</f>
        <v>60</v>
      </c>
      <c r="K169" s="21"/>
      <c r="L169" s="21"/>
    </row>
    <row r="170" spans="2:12" x14ac:dyDescent="0.35">
      <c r="E170" s="28"/>
      <c r="F170" s="27"/>
      <c r="G170" s="28"/>
      <c r="K170" s="21"/>
      <c r="L170" s="21"/>
    </row>
    <row r="171" spans="2:12" x14ac:dyDescent="0.35">
      <c r="B171" s="5"/>
      <c r="D171" s="31"/>
      <c r="E171" s="31"/>
      <c r="F171" s="8"/>
      <c r="G171" s="10"/>
      <c r="H171" s="11"/>
      <c r="K171" s="21"/>
      <c r="L171" s="21"/>
    </row>
    <row r="172" spans="2:12" x14ac:dyDescent="0.35">
      <c r="C172" s="28"/>
      <c r="D172" s="52"/>
      <c r="E172" s="52"/>
      <c r="H172" s="21"/>
      <c r="I172" s="21"/>
      <c r="J172" s="21"/>
      <c r="K172" s="21"/>
      <c r="L172" s="21"/>
    </row>
    <row r="173" spans="2:12" x14ac:dyDescent="0.35">
      <c r="B173" s="5"/>
      <c r="F173" s="21"/>
    </row>
    <row r="174" spans="2:12" x14ac:dyDescent="0.35">
      <c r="B174" s="19">
        <v>12</v>
      </c>
      <c r="C174" s="82" t="s">
        <v>75</v>
      </c>
      <c r="D174" s="83">
        <v>0.25</v>
      </c>
      <c r="E174" s="83"/>
      <c r="F174" s="82"/>
      <c r="G174" s="82"/>
      <c r="H174" s="82"/>
      <c r="I174" s="82"/>
      <c r="J174" s="82"/>
      <c r="K174" s="82"/>
    </row>
    <row r="175" spans="2:12" x14ac:dyDescent="0.35">
      <c r="B175" s="147" t="s">
        <v>137</v>
      </c>
      <c r="C175" s="148" t="s">
        <v>67</v>
      </c>
      <c r="D175" s="162" t="s">
        <v>76</v>
      </c>
      <c r="E175" s="164"/>
      <c r="F175" s="162" t="s">
        <v>77</v>
      </c>
      <c r="G175" s="164"/>
      <c r="H175" s="162" t="s">
        <v>78</v>
      </c>
      <c r="I175" s="163"/>
      <c r="J175" s="164"/>
      <c r="K175" s="84"/>
    </row>
    <row r="176" spans="2:12" x14ac:dyDescent="0.35">
      <c r="B176" s="149" t="s">
        <v>138</v>
      </c>
      <c r="C176" s="150" t="s">
        <v>60</v>
      </c>
      <c r="D176" s="151" t="s">
        <v>0</v>
      </c>
      <c r="E176" s="152" t="s">
        <v>32</v>
      </c>
      <c r="F176" s="160" t="s">
        <v>0</v>
      </c>
      <c r="G176" s="161" t="s">
        <v>32</v>
      </c>
      <c r="H176" s="160" t="s">
        <v>0</v>
      </c>
      <c r="I176" s="160" t="s">
        <v>32</v>
      </c>
      <c r="J176" s="153" t="s">
        <v>79</v>
      </c>
      <c r="K176" s="84"/>
    </row>
    <row r="177" spans="2:11" x14ac:dyDescent="0.35">
      <c r="B177" s="85">
        <v>5</v>
      </c>
      <c r="C177" s="86" t="s">
        <v>83</v>
      </c>
      <c r="D177" s="87"/>
      <c r="E177" s="88">
        <v>-160</v>
      </c>
      <c r="F177" s="89"/>
      <c r="G177" s="88"/>
      <c r="H177" s="90">
        <f t="shared" ref="H177:I179" si="15">+D177-F177</f>
        <v>0</v>
      </c>
      <c r="I177" s="90">
        <f t="shared" si="15"/>
        <v>-160</v>
      </c>
      <c r="J177" s="91">
        <f t="shared" ref="J177:J181" si="16">+H177-I177</f>
        <v>160</v>
      </c>
      <c r="K177" s="84"/>
    </row>
    <row r="178" spans="2:11" x14ac:dyDescent="0.35">
      <c r="B178" s="85">
        <v>6</v>
      </c>
      <c r="C178" s="86" t="s">
        <v>4</v>
      </c>
      <c r="D178" s="87">
        <f>+D211-D217</f>
        <v>5600</v>
      </c>
      <c r="E178" s="88">
        <f>+U9</f>
        <v>5280</v>
      </c>
      <c r="F178" s="89">
        <f>+F104</f>
        <v>4500</v>
      </c>
      <c r="G178" s="88">
        <f>+F109</f>
        <v>4120</v>
      </c>
      <c r="H178" s="90">
        <f t="shared" si="15"/>
        <v>1100</v>
      </c>
      <c r="I178" s="90">
        <f t="shared" si="15"/>
        <v>1160</v>
      </c>
      <c r="J178" s="91">
        <f t="shared" si="16"/>
        <v>-60</v>
      </c>
      <c r="K178" s="84"/>
    </row>
    <row r="179" spans="2:11" x14ac:dyDescent="0.35">
      <c r="B179" s="85">
        <v>7</v>
      </c>
      <c r="C179" s="86" t="s">
        <v>5</v>
      </c>
      <c r="D179" s="87">
        <f>+I121</f>
        <v>80</v>
      </c>
      <c r="E179" s="88">
        <f>+J119</f>
        <v>90</v>
      </c>
      <c r="F179" s="89">
        <f>+I124</f>
        <v>234.82733690879996</v>
      </c>
      <c r="G179" s="88">
        <f>+J124</f>
        <v>225.43424343244797</v>
      </c>
      <c r="H179" s="90">
        <f t="shared" si="15"/>
        <v>-154.82733690879996</v>
      </c>
      <c r="I179" s="90">
        <f t="shared" si="15"/>
        <v>-135.43424343244797</v>
      </c>
      <c r="J179" s="91">
        <f t="shared" si="16"/>
        <v>-19.393093476351993</v>
      </c>
      <c r="K179" s="84"/>
    </row>
    <row r="180" spans="2:11" x14ac:dyDescent="0.35">
      <c r="B180" s="85">
        <v>12</v>
      </c>
      <c r="C180" s="86" t="s">
        <v>80</v>
      </c>
      <c r="D180" s="87">
        <v>250</v>
      </c>
      <c r="E180" s="88">
        <v>200</v>
      </c>
      <c r="F180" s="89">
        <v>250</v>
      </c>
      <c r="G180" s="88">
        <v>200</v>
      </c>
      <c r="H180" s="90">
        <f t="shared" ref="H180" si="17">+D180-F180</f>
        <v>0</v>
      </c>
      <c r="I180" s="90">
        <f t="shared" ref="I180" si="18">+E180-G180</f>
        <v>0</v>
      </c>
      <c r="J180" s="91">
        <f t="shared" ref="J180" si="19">+H180-I180</f>
        <v>0</v>
      </c>
      <c r="K180" s="84"/>
    </row>
    <row r="181" spans="2:11" x14ac:dyDescent="0.35">
      <c r="B181" s="92">
        <v>12</v>
      </c>
      <c r="C181" s="86" t="s">
        <v>121</v>
      </c>
      <c r="D181" s="87">
        <v>500</v>
      </c>
      <c r="E181" s="88">
        <v>370</v>
      </c>
      <c r="F181" s="89">
        <v>350</v>
      </c>
      <c r="G181" s="88">
        <f>400*0.7</f>
        <v>280</v>
      </c>
      <c r="H181" s="90">
        <f t="shared" ref="H181:I183" si="20">+D181-F181</f>
        <v>150</v>
      </c>
      <c r="I181" s="90">
        <f t="shared" si="20"/>
        <v>90</v>
      </c>
      <c r="J181" s="91">
        <f t="shared" si="16"/>
        <v>60</v>
      </c>
      <c r="K181" s="84"/>
    </row>
    <row r="182" spans="2:11" hidden="1" x14ac:dyDescent="0.35">
      <c r="B182" s="93"/>
      <c r="C182" s="86"/>
      <c r="D182" s="94"/>
      <c r="E182" s="95"/>
      <c r="F182" s="96"/>
      <c r="G182" s="95"/>
      <c r="H182" s="90">
        <f t="shared" si="20"/>
        <v>0</v>
      </c>
      <c r="I182" s="90">
        <f t="shared" si="20"/>
        <v>0</v>
      </c>
      <c r="J182" s="91">
        <f>+I182-H182</f>
        <v>0</v>
      </c>
      <c r="K182" s="84"/>
    </row>
    <row r="183" spans="2:11" hidden="1" x14ac:dyDescent="0.35">
      <c r="B183" s="97"/>
      <c r="C183" s="86"/>
      <c r="D183" s="94"/>
      <c r="E183" s="95"/>
      <c r="F183" s="98"/>
      <c r="G183" s="99"/>
      <c r="H183" s="90">
        <f t="shared" si="20"/>
        <v>0</v>
      </c>
      <c r="I183" s="90">
        <f t="shared" si="20"/>
        <v>0</v>
      </c>
      <c r="J183" s="91">
        <f>+I183-H183</f>
        <v>0</v>
      </c>
      <c r="K183" s="84"/>
    </row>
    <row r="184" spans="2:11" x14ac:dyDescent="0.35">
      <c r="B184" s="100"/>
      <c r="C184" s="101" t="s">
        <v>81</v>
      </c>
      <c r="D184" s="102"/>
      <c r="E184" s="102"/>
      <c r="F184" s="102"/>
      <c r="G184" s="103"/>
      <c r="H184" s="102">
        <f>SUM(H177:H183)</f>
        <v>1095.1726630912001</v>
      </c>
      <c r="I184" s="104">
        <f>SUM(I177:I183)</f>
        <v>954.56575656755206</v>
      </c>
      <c r="J184" s="105">
        <f>SUM(J177:J183)</f>
        <v>140.60690652364801</v>
      </c>
      <c r="K184" s="84"/>
    </row>
    <row r="185" spans="2:11" x14ac:dyDescent="0.35">
      <c r="B185" s="100"/>
      <c r="C185" s="101" t="s">
        <v>82</v>
      </c>
      <c r="D185" s="102"/>
      <c r="E185" s="102"/>
      <c r="F185" s="102"/>
      <c r="G185" s="103"/>
      <c r="H185" s="106">
        <f>+$D174*H184</f>
        <v>273.79316577280002</v>
      </c>
      <c r="I185" s="102">
        <f>+$D174*I184</f>
        <v>238.64143914188801</v>
      </c>
      <c r="J185" s="105">
        <f>+$D174*J184</f>
        <v>35.151726630912002</v>
      </c>
      <c r="K185" s="84"/>
    </row>
    <row r="186" spans="2:11" x14ac:dyDescent="0.35">
      <c r="B186" s="107"/>
    </row>
    <row r="187" spans="2:11" x14ac:dyDescent="0.35">
      <c r="B187" s="107"/>
      <c r="C187" s="108" t="s">
        <v>167</v>
      </c>
    </row>
    <row r="189" spans="2:11" x14ac:dyDescent="0.35">
      <c r="C189" s="5" t="s">
        <v>182</v>
      </c>
      <c r="I189" s="10">
        <f>-SUM(T34:T50)</f>
        <v>2412.5470400000013</v>
      </c>
      <c r="J189" s="10">
        <f>+I189</f>
        <v>2412.5470400000013</v>
      </c>
    </row>
    <row r="190" spans="2:11" x14ac:dyDescent="0.35">
      <c r="C190" s="5" t="s">
        <v>134</v>
      </c>
      <c r="I190" s="10">
        <f>J184</f>
        <v>140.60690652364801</v>
      </c>
      <c r="J190" s="10"/>
    </row>
    <row r="191" spans="2:11" x14ac:dyDescent="0.35">
      <c r="C191" s="5" t="s">
        <v>136</v>
      </c>
      <c r="D191" s="5" t="s">
        <v>139</v>
      </c>
      <c r="I191" s="10">
        <f>SUM(T47:T49)</f>
        <v>-800</v>
      </c>
      <c r="J191" s="10"/>
    </row>
    <row r="192" spans="2:11" x14ac:dyDescent="0.35">
      <c r="C192" s="5" t="s">
        <v>135</v>
      </c>
      <c r="I192" s="109">
        <f>SUM(I189:I191)</f>
        <v>1753.1539465236492</v>
      </c>
      <c r="J192" s="10"/>
    </row>
    <row r="193" spans="3:10" x14ac:dyDescent="0.35">
      <c r="I193" s="8"/>
      <c r="J193" s="10"/>
    </row>
    <row r="194" spans="3:10" x14ac:dyDescent="0.35">
      <c r="C194" s="5" t="s">
        <v>19</v>
      </c>
      <c r="E194" s="36">
        <v>0.28000000000000003</v>
      </c>
      <c r="F194" s="36"/>
      <c r="G194" s="28">
        <f>+I192</f>
        <v>1753.1539465236492</v>
      </c>
      <c r="H194" s="36">
        <v>0.28000000000000003</v>
      </c>
      <c r="I194" s="10">
        <f>+E194*G194</f>
        <v>490.88310502662182</v>
      </c>
      <c r="J194" s="10"/>
    </row>
    <row r="195" spans="3:10" x14ac:dyDescent="0.35">
      <c r="C195" s="5" t="s">
        <v>65</v>
      </c>
      <c r="I195" s="8">
        <f>F26</f>
        <v>-5</v>
      </c>
      <c r="J195" s="10"/>
    </row>
    <row r="196" spans="3:10" x14ac:dyDescent="0.35">
      <c r="C196" s="5" t="s">
        <v>123</v>
      </c>
      <c r="I196" s="110">
        <f>-J185</f>
        <v>-35.151726630912002</v>
      </c>
    </row>
    <row r="197" spans="3:10" x14ac:dyDescent="0.35">
      <c r="C197" s="5" t="s">
        <v>122</v>
      </c>
      <c r="I197" s="111">
        <f>SUM(I194:I196)</f>
        <v>450.73137839570984</v>
      </c>
      <c r="J197" s="110">
        <f>-I197</f>
        <v>-450.73137839570984</v>
      </c>
    </row>
    <row r="198" spans="3:10" x14ac:dyDescent="0.35">
      <c r="C198" s="5" t="s">
        <v>21</v>
      </c>
      <c r="H198" s="21"/>
      <c r="I198" s="10"/>
      <c r="J198" s="111">
        <f>SUM(J189:J197)</f>
        <v>1961.8156616042916</v>
      </c>
    </row>
    <row r="203" spans="3:10" x14ac:dyDescent="0.35">
      <c r="C203" s="112" t="s">
        <v>24</v>
      </c>
    </row>
    <row r="204" spans="3:10" x14ac:dyDescent="0.35">
      <c r="C204" s="112" t="s">
        <v>25</v>
      </c>
      <c r="D204" s="36">
        <v>0.1</v>
      </c>
    </row>
    <row r="205" spans="3:10" x14ac:dyDescent="0.35">
      <c r="C205" s="112" t="s">
        <v>64</v>
      </c>
      <c r="D205" s="28">
        <v>150</v>
      </c>
    </row>
    <row r="206" spans="3:10" x14ac:dyDescent="0.35">
      <c r="C206" s="112" t="s">
        <v>26</v>
      </c>
      <c r="D206" s="5">
        <v>3.5</v>
      </c>
    </row>
    <row r="207" spans="3:10" hidden="1" x14ac:dyDescent="0.35">
      <c r="C207" s="112" t="s">
        <v>27</v>
      </c>
      <c r="D207" s="112">
        <v>0.25</v>
      </c>
    </row>
    <row r="208" spans="3:10" hidden="1" x14ac:dyDescent="0.35">
      <c r="C208" s="112" t="s">
        <v>28</v>
      </c>
      <c r="D208" s="5">
        <v>0.5</v>
      </c>
    </row>
    <row r="209" spans="3:4" hidden="1" x14ac:dyDescent="0.35">
      <c r="C209" s="28"/>
      <c r="D209" s="28"/>
    </row>
    <row r="210" spans="3:4" hidden="1" x14ac:dyDescent="0.35">
      <c r="C210" s="42" t="s">
        <v>29</v>
      </c>
      <c r="D210" s="42">
        <f>+D203</f>
        <v>0</v>
      </c>
    </row>
    <row r="211" spans="3:4" hidden="1" x14ac:dyDescent="0.35">
      <c r="C211" s="112" t="s">
        <v>0</v>
      </c>
      <c r="D211" s="113">
        <v>8000</v>
      </c>
    </row>
    <row r="212" spans="3:4" hidden="1" x14ac:dyDescent="0.35">
      <c r="C212" s="112" t="s">
        <v>30</v>
      </c>
      <c r="D212" s="114">
        <v>800</v>
      </c>
    </row>
    <row r="213" spans="3:4" hidden="1" x14ac:dyDescent="0.35">
      <c r="C213" s="112" t="s">
        <v>31</v>
      </c>
      <c r="D213" s="114">
        <v>-500</v>
      </c>
    </row>
    <row r="214" spans="3:4" hidden="1" x14ac:dyDescent="0.35">
      <c r="C214" s="45" t="s">
        <v>32</v>
      </c>
      <c r="D214" s="115">
        <f>SUM(D211:D213)</f>
        <v>8300</v>
      </c>
    </row>
    <row r="215" spans="3:4" hidden="1" x14ac:dyDescent="0.35">
      <c r="D215" s="116"/>
    </row>
    <row r="216" spans="3:4" hidden="1" x14ac:dyDescent="0.35">
      <c r="C216" s="42" t="s">
        <v>33</v>
      </c>
      <c r="D216" s="117">
        <f>+D210</f>
        <v>0</v>
      </c>
    </row>
    <row r="217" spans="3:4" hidden="1" x14ac:dyDescent="0.35">
      <c r="C217" s="112" t="s">
        <v>0</v>
      </c>
      <c r="D217" s="114">
        <v>2400</v>
      </c>
    </row>
    <row r="218" spans="3:4" hidden="1" x14ac:dyDescent="0.35">
      <c r="C218" s="112" t="s">
        <v>30</v>
      </c>
      <c r="D218" s="116">
        <f>+I92</f>
        <v>795</v>
      </c>
    </row>
    <row r="219" spans="3:4" hidden="1" x14ac:dyDescent="0.35">
      <c r="C219" s="112" t="s">
        <v>31</v>
      </c>
      <c r="D219" s="116">
        <f>E95</f>
        <v>-175.00000000000003</v>
      </c>
    </row>
    <row r="220" spans="3:4" hidden="1" x14ac:dyDescent="0.35">
      <c r="C220" s="45" t="s">
        <v>32</v>
      </c>
      <c r="D220" s="115">
        <f>SUM(D217:D219)</f>
        <v>3020</v>
      </c>
    </row>
    <row r="221" spans="3:4" hidden="1" x14ac:dyDescent="0.35">
      <c r="C221" s="34"/>
      <c r="D221" s="49"/>
    </row>
    <row r="222" spans="3:4" hidden="1" x14ac:dyDescent="0.35">
      <c r="C222" s="42" t="s">
        <v>34</v>
      </c>
      <c r="D222" s="118">
        <f>+D216</f>
        <v>0</v>
      </c>
    </row>
    <row r="223" spans="3:4" hidden="1" x14ac:dyDescent="0.35">
      <c r="C223" s="112" t="s">
        <v>0</v>
      </c>
      <c r="D223" s="116"/>
    </row>
    <row r="224" spans="3:4" hidden="1" x14ac:dyDescent="0.35">
      <c r="C224" s="112" t="s">
        <v>30</v>
      </c>
      <c r="D224" s="114"/>
    </row>
    <row r="225" spans="3:4" hidden="1" x14ac:dyDescent="0.35">
      <c r="C225" s="112" t="s">
        <v>35</v>
      </c>
      <c r="D225" s="116"/>
    </row>
    <row r="226" spans="3:4" hidden="1" x14ac:dyDescent="0.35">
      <c r="C226" s="112" t="s">
        <v>31</v>
      </c>
      <c r="D226" s="116">
        <f>IF(D217&gt;0,D220*D209*D212,0)</f>
        <v>0</v>
      </c>
    </row>
    <row r="227" spans="3:4" hidden="1" x14ac:dyDescent="0.35">
      <c r="C227" s="45" t="s">
        <v>32</v>
      </c>
      <c r="D227" s="32">
        <f>SUM(D223:D226)</f>
        <v>0</v>
      </c>
    </row>
    <row r="228" spans="3:4" hidden="1" x14ac:dyDescent="0.35">
      <c r="C228" s="45"/>
      <c r="D228" s="32"/>
    </row>
    <row r="229" spans="3:4" hidden="1" x14ac:dyDescent="0.35">
      <c r="C229" s="45" t="s">
        <v>36</v>
      </c>
      <c r="D229" s="32">
        <f>+D214-D220-D227</f>
        <v>5280</v>
      </c>
    </row>
    <row r="230" spans="3:4" hidden="1" x14ac:dyDescent="0.35"/>
    <row r="231" spans="3:4" hidden="1" x14ac:dyDescent="0.35"/>
    <row r="232" spans="3:4" hidden="1" x14ac:dyDescent="0.35"/>
    <row r="233" spans="3:4" hidden="1" x14ac:dyDescent="0.35"/>
  </sheetData>
  <mergeCells count="15">
    <mergeCell ref="H167:J167"/>
    <mergeCell ref="D79:E79"/>
    <mergeCell ref="F79:G79"/>
    <mergeCell ref="H79:J79"/>
    <mergeCell ref="F175:G175"/>
    <mergeCell ref="D175:E175"/>
    <mergeCell ref="H175:J175"/>
    <mergeCell ref="D112:E112"/>
    <mergeCell ref="H112:J112"/>
    <mergeCell ref="F112:G112"/>
    <mergeCell ref="D128:E128"/>
    <mergeCell ref="F128:G128"/>
    <mergeCell ref="H128:J128"/>
    <mergeCell ref="D167:E167"/>
    <mergeCell ref="F167:G167"/>
  </mergeCells>
  <phoneticPr fontId="2" type="noConversion"/>
  <pageMargins left="0.19685039370078741" right="0.19685039370078741" top="0.19685039370078741" bottom="0.19685039370078741" header="0.51181102362204722" footer="0.51181102362204722"/>
  <pageSetup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16-23 Skjema</vt:lpstr>
      <vt:lpstr>16-23 Løsning</vt:lpstr>
      <vt:lpstr>'16-23 Løsning'!Print_Area</vt:lpstr>
    </vt:vector>
  </TitlesOfParts>
  <Company>Høgskolen i Oslo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gunnare</dc:creator>
  <cp:lastModifiedBy>Gunnar</cp:lastModifiedBy>
  <cp:lastPrinted>2012-02-08T10:13:02Z</cp:lastPrinted>
  <dcterms:created xsi:type="dcterms:W3CDTF">2005-01-24T12:42:56Z</dcterms:created>
  <dcterms:modified xsi:type="dcterms:W3CDTF">2017-10-09T19:06:37Z</dcterms:modified>
</cp:coreProperties>
</file>